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B-TUID\Desktop\"/>
    </mc:Choice>
  </mc:AlternateContent>
  <bookViews>
    <workbookView xWindow="0" yWindow="0" windowWidth="19200" windowHeight="7020" activeTab="1"/>
  </bookViews>
  <sheets>
    <sheet name="EBC-Ukraine SFI-NL" sheetId="1" r:id="rId1"/>
    <sheet name="ULB DA inkl. URLs" sheetId="2" r:id="rId2"/>
  </sheets>
  <definedNames>
    <definedName name="_20220325_2602974_ulbdarmstadt" localSheetId="1">'ULB DA inkl. URLs'!$A$1:$G$225</definedName>
    <definedName name="_xlnm._FilterDatabase" localSheetId="0" hidden="1">'EBC-Ukraine SFI-NL'!$A$1:$T$225</definedName>
    <definedName name="_xlnm._FilterDatabase" localSheetId="1" hidden="1">'ULB DA inkl. URLs'!$A$1:$G$1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5" i="2" l="1"/>
  <c r="B225" i="2"/>
  <c r="C224" i="2"/>
  <c r="B224" i="2"/>
  <c r="C223" i="2"/>
  <c r="B223" i="2"/>
  <c r="C222" i="2"/>
  <c r="B222" i="2"/>
  <c r="C221" i="2"/>
  <c r="B221" i="2"/>
  <c r="C220" i="2"/>
  <c r="B220" i="2"/>
  <c r="C219" i="2"/>
  <c r="B219" i="2"/>
  <c r="C218" i="2"/>
  <c r="B218" i="2"/>
  <c r="C217" i="2"/>
  <c r="B217" i="2"/>
  <c r="C216" i="2"/>
  <c r="B216" i="2"/>
  <c r="C215" i="2"/>
  <c r="B215" i="2"/>
  <c r="C214" i="2"/>
  <c r="B214" i="2"/>
  <c r="C213" i="2"/>
  <c r="B213" i="2"/>
  <c r="C212" i="2"/>
  <c r="B212" i="2"/>
  <c r="C211" i="2"/>
  <c r="B211" i="2"/>
  <c r="C210" i="2"/>
  <c r="B210" i="2"/>
  <c r="C209" i="2"/>
  <c r="B209" i="2"/>
  <c r="C208" i="2"/>
  <c r="B208" i="2"/>
  <c r="C207" i="2"/>
  <c r="B207" i="2"/>
  <c r="C206" i="2"/>
  <c r="B206" i="2"/>
  <c r="C205" i="2"/>
  <c r="B205" i="2"/>
  <c r="C204" i="2"/>
  <c r="B204" i="2"/>
  <c r="C203" i="2"/>
  <c r="B203" i="2"/>
  <c r="C202" i="2"/>
  <c r="B202" i="2"/>
  <c r="C201" i="2"/>
  <c r="B201" i="2"/>
  <c r="C200" i="2"/>
  <c r="B200" i="2"/>
  <c r="C199" i="2"/>
  <c r="B199" i="2"/>
  <c r="C198" i="2"/>
  <c r="B198" i="2"/>
  <c r="C197" i="2"/>
  <c r="B197" i="2"/>
  <c r="C196" i="2"/>
  <c r="B196" i="2"/>
  <c r="C195" i="2"/>
  <c r="B195" i="2"/>
  <c r="C194" i="2"/>
  <c r="B194" i="2"/>
  <c r="C193" i="2"/>
  <c r="B193" i="2"/>
  <c r="C192" i="2"/>
  <c r="B192" i="2"/>
  <c r="C191" i="2"/>
  <c r="B191" i="2"/>
  <c r="C190" i="2"/>
  <c r="B190" i="2"/>
  <c r="C189" i="2"/>
  <c r="B189" i="2"/>
  <c r="C188" i="2"/>
  <c r="B188" i="2"/>
  <c r="C187" i="2"/>
  <c r="B187" i="2"/>
  <c r="C186" i="2"/>
  <c r="B186" i="2"/>
  <c r="C185" i="2"/>
  <c r="B185" i="2"/>
  <c r="C184" i="2"/>
  <c r="B184" i="2"/>
  <c r="C183" i="2"/>
  <c r="B183" i="2"/>
  <c r="C182" i="2"/>
  <c r="B182" i="2"/>
  <c r="C181" i="2"/>
  <c r="B181" i="2"/>
  <c r="C180" i="2"/>
  <c r="B180" i="2"/>
  <c r="C179" i="2"/>
  <c r="B179" i="2"/>
  <c r="C178" i="2"/>
  <c r="B178" i="2"/>
  <c r="C177" i="2"/>
  <c r="B177" i="2"/>
  <c r="C176" i="2"/>
  <c r="B176" i="2"/>
  <c r="C175" i="2"/>
  <c r="B175" i="2"/>
  <c r="C174" i="2"/>
  <c r="B174" i="2"/>
  <c r="C173" i="2"/>
  <c r="B173" i="2"/>
  <c r="C172" i="2"/>
  <c r="B172" i="2"/>
  <c r="C171" i="2"/>
  <c r="B171" i="2"/>
  <c r="C170" i="2"/>
  <c r="B170" i="2"/>
  <c r="C169" i="2"/>
  <c r="B169" i="2"/>
  <c r="C168" i="2"/>
  <c r="B168" i="2"/>
  <c r="C167" i="2"/>
  <c r="B167" i="2"/>
  <c r="C166" i="2"/>
  <c r="B166" i="2"/>
  <c r="C165" i="2"/>
  <c r="B165" i="2"/>
  <c r="C164" i="2"/>
  <c r="B164" i="2"/>
  <c r="C163" i="2"/>
  <c r="B163" i="2"/>
  <c r="C162" i="2"/>
  <c r="B162" i="2"/>
  <c r="C161" i="2"/>
  <c r="B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7" i="2"/>
  <c r="B147" i="2"/>
  <c r="C146" i="2"/>
  <c r="B146" i="2"/>
  <c r="C145" i="2"/>
  <c r="B145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C137" i="2"/>
  <c r="B137" i="2"/>
  <c r="C136" i="2"/>
  <c r="B136" i="2"/>
  <c r="C135" i="2"/>
  <c r="B135" i="2"/>
  <c r="C134" i="2"/>
  <c r="B134" i="2"/>
  <c r="C133" i="2"/>
  <c r="B133" i="2"/>
  <c r="C132" i="2"/>
  <c r="B132" i="2"/>
  <c r="C131" i="2"/>
  <c r="B131" i="2"/>
  <c r="C130" i="2"/>
  <c r="B130" i="2"/>
  <c r="C129" i="2"/>
  <c r="B129" i="2"/>
  <c r="C128" i="2"/>
  <c r="B128" i="2"/>
  <c r="C127" i="2"/>
  <c r="B127" i="2"/>
  <c r="C126" i="2"/>
  <c r="B126" i="2"/>
  <c r="C125" i="2"/>
  <c r="B125" i="2"/>
  <c r="C124" i="2"/>
  <c r="B124" i="2"/>
  <c r="C123" i="2"/>
  <c r="B123" i="2"/>
  <c r="C122" i="2"/>
  <c r="B122" i="2"/>
  <c r="C121" i="2"/>
  <c r="B121" i="2"/>
  <c r="C120" i="2"/>
  <c r="B120" i="2"/>
  <c r="C119" i="2"/>
  <c r="B119" i="2"/>
  <c r="C118" i="2"/>
  <c r="B118" i="2"/>
  <c r="C117" i="2"/>
  <c r="B117" i="2"/>
  <c r="C116" i="2"/>
  <c r="B116" i="2"/>
  <c r="C115" i="2"/>
  <c r="B115" i="2"/>
  <c r="C114" i="2"/>
  <c r="B114" i="2"/>
  <c r="C113" i="2"/>
  <c r="B113" i="2"/>
  <c r="C112" i="2"/>
  <c r="B112" i="2"/>
  <c r="C111" i="2"/>
  <c r="B111" i="2"/>
  <c r="C110" i="2"/>
  <c r="B110" i="2"/>
  <c r="C109" i="2"/>
  <c r="B109" i="2"/>
  <c r="C108" i="2"/>
  <c r="B108" i="2"/>
  <c r="C107" i="2"/>
  <c r="B107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C93" i="2"/>
  <c r="B93" i="2"/>
  <c r="C92" i="2"/>
  <c r="B92" i="2"/>
  <c r="C91" i="2"/>
  <c r="B91" i="2"/>
  <c r="C90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</calcChain>
</file>

<file path=xl/connections.xml><?xml version="1.0" encoding="utf-8"?>
<connections xmlns="http://schemas.openxmlformats.org/spreadsheetml/2006/main">
  <connection id="1" name="20220325_2602974_ulbdarmstadt" type="6" refreshedVersion="7" background="1" saveData="1">
    <textPr codePage="65001" sourceFile="\\sfi.local\Home\Frankfurt\S.Melchiori\Download-auf H\20220325_2602974_ulbdarmstadt.csv" thousands="." tab="0" comma="1">
      <textFields count="4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<sst xmlns="http://schemas.openxmlformats.org/spreadsheetml/2006/main" count="3715" uniqueCount="1391">
  <si>
    <t>Title</t>
  </si>
  <si>
    <t>PrintIsbn</t>
  </si>
  <si>
    <t>EIsbn</t>
  </si>
  <si>
    <t>Creditor</t>
  </si>
  <si>
    <t>Publisher</t>
  </si>
  <si>
    <t>Ukraine</t>
  </si>
  <si>
    <t>ABDO Publishing</t>
  </si>
  <si>
    <t>ABDO Publishing Company</t>
  </si>
  <si>
    <t>From the Bible to Shakespeare : Pantelejmon Kuliš (1819-1897) and the Formation of Literary Ukrainian</t>
  </si>
  <si>
    <t>Academic Studies Press</t>
  </si>
  <si>
    <t>Odessa Recollected : The Port and the People</t>
  </si>
  <si>
    <t>Ivan Franko and His Community</t>
  </si>
  <si>
    <t>The White Chalk of Days : The Contemporary Ukrainian Literature Series Anthology</t>
  </si>
  <si>
    <t>The Post-Chornobyl Library : Ukrainian Postmodernism of The 1990s</t>
  </si>
  <si>
    <t>Mapping Difference : The Many Faces of Women in Contemporary Ukraine</t>
  </si>
  <si>
    <t>Berghahn Books</t>
  </si>
  <si>
    <t>Berghahn Books, Incorporated</t>
  </si>
  <si>
    <t>Carnage and Care on the Eastern Front : The War Diaries of Bernhard Bardach, 1914-1918</t>
  </si>
  <si>
    <t>Crucible of Combat : Germany's Defensive Battles in the Ukraine 1943-44</t>
  </si>
  <si>
    <t>Casemate Publishing</t>
  </si>
  <si>
    <t>Helion &amp; Company, Limited</t>
  </si>
  <si>
    <t>Odessa 1941-44 : Defense, Occupation, Resistance and Liberation</t>
  </si>
  <si>
    <t>Dubno 1941 : The Greatest Tank Battle of the Second World War</t>
  </si>
  <si>
    <t>Prehistoric Ukraine : From the First Hunters to the First Farmers</t>
  </si>
  <si>
    <t>Oxbow Books, Limited</t>
  </si>
  <si>
    <t>To the Bitter End : The Final Battles of Army Groups A, North Ukraine, Centre-Eastern Front, 1944-45</t>
  </si>
  <si>
    <t>The Tripolye Culture Giant-Settlements in Ukraine : Formation, Development and Decline</t>
  </si>
  <si>
    <t>Cavendish Square Publishing</t>
  </si>
  <si>
    <t>Cavendish Square Publishing LLC</t>
  </si>
  <si>
    <t>Heroes and Villains : Creating National History in Contemporary Ukraine</t>
  </si>
  <si>
    <t>CEU Press</t>
  </si>
  <si>
    <t>Central European University Press</t>
  </si>
  <si>
    <t>laboratory of Transnational History : Ukraine and Recent Ukrainian Historiography</t>
  </si>
  <si>
    <t>Along Ukraine's River : A Social and Environmental History of the Dnipro (Dnieper)</t>
  </si>
  <si>
    <t>State-building : A Comparative Study of Ukraine, Lithuania, Belarus, and Russia</t>
  </si>
  <si>
    <t>The Moulding of Ukraine : The Constitutional Politics of State Formation</t>
  </si>
  <si>
    <t>The War in Ukraine's Donbas : Origins, Contexts, and the Future</t>
  </si>
  <si>
    <t>The Privatization Process in Russia, the Ukraine, and the Baltic States</t>
  </si>
  <si>
    <t>The Ukrainian Challenge : Reforming Labour Market and Social Policy</t>
  </si>
  <si>
    <t/>
  </si>
  <si>
    <t>Ukrainian Question : Russian Nationalism in the 19th Century</t>
  </si>
  <si>
    <t>Eco-Nationalism : Anti-Nuclear Activism and National Identity in Russia, Lithuania, and Ukraine</t>
  </si>
  <si>
    <t>Duke University Press</t>
  </si>
  <si>
    <t>EU–Russian Relations and the Ukraine Crisis</t>
  </si>
  <si>
    <t>Edward Elgar Publishing</t>
  </si>
  <si>
    <t>Edward Elgar Publishing Limited</t>
  </si>
  <si>
    <t>Ucrania, entre Rusia y Occidente: crónica de un conflicto</t>
  </si>
  <si>
    <t>e-libro</t>
  </si>
  <si>
    <t>Editorial UOC</t>
  </si>
  <si>
    <t>Chernobyl</t>
  </si>
  <si>
    <t>Greenhaven Publishing</t>
  </si>
  <si>
    <t>Greenhaven Publishing LLC</t>
  </si>
  <si>
    <t>Harvest of Despair : Life and Death in Ukraine under Nazi Rule</t>
  </si>
  <si>
    <t>Harvard University Press</t>
  </si>
  <si>
    <t>The Ukrainian West : Culture and the Fate of Empire in Soviet Lviv</t>
  </si>
  <si>
    <t>The Frontline : Essays on Ukraine's Past and Present</t>
  </si>
  <si>
    <t>Disability and Mobile Citizenship in Postsocialist Ukraine</t>
  </si>
  <si>
    <t>Indiana University Press</t>
  </si>
  <si>
    <t>Women's Social Activism in the New Ukraine : Development and the Politics of Differentiation</t>
  </si>
  <si>
    <t>Developing Intercultural Competence through English : Focus on Ukrainian and Polish Cultures</t>
  </si>
  <si>
    <t>Jagiellonian University Press</t>
  </si>
  <si>
    <t>Ruská Agrese Proti Ukrajině</t>
  </si>
  <si>
    <t>Karolinum Press</t>
  </si>
  <si>
    <t>Nicolas Gogol, Taras Boulba et L'Ukraine</t>
  </si>
  <si>
    <t>L'Harmattan</t>
  </si>
  <si>
    <t>Editions L'Harmattan</t>
  </si>
  <si>
    <t>Bogdan Chmielnicki : Fac-Similé de l'édition Originale (1865)</t>
  </si>
  <si>
    <t>Promoting Democracy in Postcommunist Ukraine : The Contradictory Outcomes of US Aid to Women's NGOs</t>
  </si>
  <si>
    <t>Lynne Rienner Publishers</t>
  </si>
  <si>
    <t>Canada and the Ukrainian Question, 1939-1945 : A Study in Statecraft</t>
  </si>
  <si>
    <t>McGill-Queens University Press</t>
  </si>
  <si>
    <t>McGill-Queen's University Press</t>
  </si>
  <si>
    <t>From Peasants to Labourers : Ukrainian and Belarusan Immigration from the Russian Empire to Canada</t>
  </si>
  <si>
    <t>Ivan Mazepa and the Russian Empire</t>
  </si>
  <si>
    <t>Canada and the Ukrainian Crisis</t>
  </si>
  <si>
    <t>Life and Death in Revolutionary Ukraine : Living Conditions, Violence, and Demographic Catastrophe, 1917-1923</t>
  </si>
  <si>
    <t>Russia and Ukraine : Literature and the Discourse of Empire from Napoleonic to Postcolonial Times</t>
  </si>
  <si>
    <t>Religion and Nationality in Western Ukraine : The Greek Catholic Church and the Ruthenian National Movement in Galicia, 1870-1900</t>
  </si>
  <si>
    <t>The Return of Ancestral Gods : Modern Ukrainian Paganism As an Alternative Vision for a Nation</t>
  </si>
  <si>
    <t>Strategic Friends : Canada-Ukraine Relations from Independence to the Euromaidan</t>
  </si>
  <si>
    <t>Ukraine, the Middle East, and the West</t>
  </si>
  <si>
    <t>Democratization in Ukraine, Georgia, and Belarus : Success, Stagnation, and Context</t>
  </si>
  <si>
    <t>Nova Science Publishers</t>
  </si>
  <si>
    <t>Nova Science Publishers, Incorporated</t>
  </si>
  <si>
    <t>20 Years After the Chernobyl Accident : Past, Present and Future</t>
  </si>
  <si>
    <t>Belarus, Russia, Ukraine: Human Rights Reports</t>
  </si>
  <si>
    <t>The Lessons of Chernobyl: 25 years Later : 25 Years Later</t>
  </si>
  <si>
    <t>The Chernobyl Disaster</t>
  </si>
  <si>
    <t>Ukraine: Background, US Policy and Security Concerns</t>
  </si>
  <si>
    <t>Ukraine: Background, Policy and Issues</t>
  </si>
  <si>
    <t>Ukraine: a Political Landscape</t>
  </si>
  <si>
    <t>Galizien im Diskurs : Inklusion, Exklusion, Repraesentation</t>
  </si>
  <si>
    <t>Peter Lang Publishing</t>
  </si>
  <si>
    <t>Peter Lang GmbH, Internationaler Verlag der Wissenschaften</t>
  </si>
  <si>
    <t>Cultural Differences in Network Communication : How Polish, German and Ukrainian Netizens Use Social Media</t>
  </si>
  <si>
    <t>Catholic Religious Minorities in the Times of Transformation : Comparative Studies of Religious Culture in Poland and Ukraine</t>
  </si>
  <si>
    <t>Displaced Memories : Remembering and Forgetting in Post-War Poland and Ukraine</t>
  </si>
  <si>
    <t>Contemporary Relations Between Poland and Ukraine : The Strategic Partnership and the Limits Thereof</t>
  </si>
  <si>
    <t>The Maidan Uprising, Separatism and Foreign Intervention : Ukraine’s complex transition</t>
  </si>
  <si>
    <t>Ukraine after the Euromaidan : Challenges and Hopes</t>
  </si>
  <si>
    <t>The Coverage of the Russian-Ukrainian Conflict by the Polish Media (2014-2015)</t>
  </si>
  <si>
    <t>Ukrainistik in Europa : Historische Entwicklung und gegenwaertiger Stand</t>
  </si>
  <si>
    <t>Ukrainian Science Fiction : Historical and Thematic Perspectives</t>
  </si>
  <si>
    <t>Holodomor : The Ukrainian Famine-Genocide</t>
  </si>
  <si>
    <t>Rosen Publishing</t>
  </si>
  <si>
    <t>Rosen Publishing Group</t>
  </si>
  <si>
    <t>European spirit, adaption to market economy and national identity in Poland and Ukraine : National culture and its influence on the European Integration, advertising and entrepreneurship</t>
  </si>
  <si>
    <t>Schweitzer Fachinformationen</t>
  </si>
  <si>
    <t>Diplomica Verlag</t>
  </si>
  <si>
    <t>Der Ukraine-Krieg 2014 : Völkerrecht, historische Wurzeln, EU-Ausenpolitik - westliche Dekadenz versus alteuropäische Moral</t>
  </si>
  <si>
    <t>Traugott Bautz Verlag</t>
  </si>
  <si>
    <t>Celebrating Borderlands in a Wider Europe : Nations and Identities in Ukraine, Georgia and Estonia</t>
  </si>
  <si>
    <t>Nomos Verlagsgesellschaft</t>
  </si>
  <si>
    <t>Financial Institutions and Financial Regulation – New Developments in the European Union and Ukraine : Conference Proceedings</t>
  </si>
  <si>
    <t>Cuvillier Verlag</t>
  </si>
  <si>
    <t>Efficiency analysis of farming and its positive environmental externalities in the Ukrainian Carpathians</t>
  </si>
  <si>
    <t>Preventing A New Cold War - Why Realpolitik still matters. Why the relations between Russia and Western countries are tense, who is responsible for the Ukraine crisis and how the crisis could be solved</t>
  </si>
  <si>
    <t>Euromaidan : Was in der Ukraine auf dem Spiel steht</t>
  </si>
  <si>
    <t>Suhrkamp Verlag</t>
  </si>
  <si>
    <t>Julia Timoschenko : Die autorisierte Biographie</t>
  </si>
  <si>
    <t>Redline Verlag</t>
  </si>
  <si>
    <t>Discourse and Practice of Bilingualism : Contemporary Ukraine and Russia/Tatarstan</t>
  </si>
  <si>
    <t>Harrassowitz Verlag</t>
  </si>
  <si>
    <t>The Public Role of the Church in Contemporary Ukrainian Society : The Contribution of the Ukrainian Greek-Catholic Church to Peace and Reconciliation</t>
  </si>
  <si>
    <t>Trade Unions and Worker Representation in Ukraine</t>
  </si>
  <si>
    <t>Rainer Hampp Verlag</t>
  </si>
  <si>
    <t>Chernobyl : Catastrophe and Consequences</t>
  </si>
  <si>
    <t>Springer Verlag</t>
  </si>
  <si>
    <t>Springer Berlin / Heidelberg</t>
  </si>
  <si>
    <t>Party Systems in Post-Soviet Countries : A Comparative Study of Political Institutionalization in the Baltic States, Russia, and Ukraine</t>
  </si>
  <si>
    <t>Palgrave Macmillan US</t>
  </si>
  <si>
    <t>Chernobyl - What Have We Learned? : The Successes and Failures to Mitigate Water Contamination over 20 Years</t>
  </si>
  <si>
    <t>Springer Netherlands</t>
  </si>
  <si>
    <t>Deutsch-Ukrainische Wirtschaftskommunikation : Ethnografisch-Gesprächsanalytische Fallstudien</t>
  </si>
  <si>
    <t>VS Verlag fur Sozialwissenschaften GmbH</t>
  </si>
  <si>
    <t>Identities and Foreign Policies in Russia, Ukraine and Belarus : The Other Europes</t>
  </si>
  <si>
    <t>Palgrave Macmillan UK</t>
  </si>
  <si>
    <t>Mapping Mass Mobilization : Understanding Revolutionary Moments in Argentina and Ukraine</t>
  </si>
  <si>
    <t>Environmental and Food Safety and Security for South-East Europe and Ukraine</t>
  </si>
  <si>
    <t>Powering Europe: Russia, Ukraine, and the Energy Squeeze</t>
  </si>
  <si>
    <t>Potenziale der Ukrainischen Wirtschaft : Für Unternehmer und Wirtschaftsinteressierte</t>
  </si>
  <si>
    <t>Springer Fachmedien Wiesbaden GmbH</t>
  </si>
  <si>
    <t>Europe's Last Frontier? : Belarus, Moldova, and Ukraine Between Russia and the European Union</t>
  </si>
  <si>
    <t>Churches in the Ukrainian Crisis</t>
  </si>
  <si>
    <t>Springer International Publishing AG</t>
  </si>
  <si>
    <t>Crisis and Change in Post-Cold War Global Politics : Ukraine in a Comparative Perspective</t>
  </si>
  <si>
    <t>Beyond Memory : The Crimean Tatars' Deportation and Return</t>
  </si>
  <si>
    <t>Fostering Sustainable Growth in Ukraine</t>
  </si>
  <si>
    <t>Physica-Verlag</t>
  </si>
  <si>
    <t>Church, Nation and State in Russia and Ukraine</t>
  </si>
  <si>
    <t>Galician Villagers and the Ukrainian National Movement in The</t>
  </si>
  <si>
    <t>Ukraine, the EU and Russia : History, Culture and International Relations</t>
  </si>
  <si>
    <t>Ukraine's WTO Accession : Challenge for Domestic Economic Reforms</t>
  </si>
  <si>
    <t>Ukraine on the Road to Europe</t>
  </si>
  <si>
    <t>Ukraine Between the EU and Russia: the Integration Challenge</t>
  </si>
  <si>
    <t>Security Threats and Public Perception : Digital Russia and the Ukraine Crisis</t>
  </si>
  <si>
    <t>The Use of Force Against Ukraine and International Law : Jus Ad Bellum, Jus in Bello, Jus Post Bellum</t>
  </si>
  <si>
    <t>T.M.C. Asser Press</t>
  </si>
  <si>
    <t>Ukraine in Transformation : From Soviet Republic to European Society</t>
  </si>
  <si>
    <t>Ukraine: Perestroika to Independence</t>
  </si>
  <si>
    <t>The Making of Regions in Post-Socialist Europe -- the Impact of Culture, Economic Structure and Institutions : Case Studies from Poland, Hungary, Romania and Ukraine Volume I</t>
  </si>
  <si>
    <t>STALINISM in UKRAINE in The 1940s</t>
  </si>
  <si>
    <t>Ukraine: from Chernobyl' to Sovereignty : A Collection of Interviews</t>
  </si>
  <si>
    <t>Ukraine and European Security</t>
  </si>
  <si>
    <t>Ukraine under Perestroika : Ecology, Economics and the Workers' Revolt</t>
  </si>
  <si>
    <t>Ukrainian Past Ukrainian Present</t>
  </si>
  <si>
    <t>Ukraine under Kuchma : Political Reform, Economic Transformation and Security Policy in Independent Ukraine</t>
  </si>
  <si>
    <t>The Accommodation of Regional and Ethno-Cultural Diversity in Ukraine</t>
  </si>
  <si>
    <t>Social Change and National Consciousness in Twentieth Century Ukraine</t>
  </si>
  <si>
    <t>Ukrainian Nationalism in the Post-Stalin Era : Myth, Symbols and Ideology in Soviet Nationalities Policy</t>
  </si>
  <si>
    <t>Ukraine's Nuclear History : A Non-Proliferation Perspective</t>
  </si>
  <si>
    <t>Ukrainian Political Economy : The First Ten Years</t>
  </si>
  <si>
    <t>Stories of Khmelnytsky : Competing Literary Legacies of the 1648 Ukrainian Cossack Uprising</t>
  </si>
  <si>
    <t>Stanford University Press</t>
  </si>
  <si>
    <t>Battle for the Ukraine : The Korsun'-Shevchenkovskii Operation</t>
  </si>
  <si>
    <t>Taylor &amp; Francis</t>
  </si>
  <si>
    <t>Taylor &amp; Francis Group</t>
  </si>
  <si>
    <t>Chernobyl Record : The Definitive History of the Chernobyl Catastrophe</t>
  </si>
  <si>
    <t>Energy Dependency, Politics and Corruption in the Former Soviet Union : Russia's Power, Oligarchs' Profits and Ukraine's Missing Energy Policy, 1995-2006</t>
  </si>
  <si>
    <t>Chernobyl (Routledge Revivals) : The Long Shadow</t>
  </si>
  <si>
    <t>Human Rights and Democracy in EU Foreign Policy : The Cases of Ukraine and Egypt</t>
  </si>
  <si>
    <t>Dangerous Weapons, Desperate States : Russia, Belarus, Kazakstan and Ukraine</t>
  </si>
  <si>
    <t>Contemporary Ukraine on the Cultural Map of Europe</t>
  </si>
  <si>
    <t>Independent Ukraine : Nation-State Building and Post-communist Transition</t>
  </si>
  <si>
    <t>Chernobyl : Crime Without Punishment</t>
  </si>
  <si>
    <t>Public Opinion and the Making of Foreign Policy in the 'New Europe' : A Comparative Study of Poland and Ukraine</t>
  </si>
  <si>
    <t>Neighbourhood Perceptions of the Ukraine Crisis : From the Soviet Union into Eurasia?</t>
  </si>
  <si>
    <t>New Generation Political Activism in Ukraine : 2000-2014</t>
  </si>
  <si>
    <t>Politics of Visibility and Belonging : From Russia´s Homosexual Propaganda Laws to the Ukraine War</t>
  </si>
  <si>
    <t>Politics and Society in Ukraine</t>
  </si>
  <si>
    <t>Crises in the Post‐Soviet Space : From the Dissolution of the Soviet Union to the Conflict in Ukraine</t>
  </si>
  <si>
    <t>EU Induced Institutional Change in Post-Soviet Space : Promoting Reforms in Moldova and Ukraine</t>
  </si>
  <si>
    <t>Everyone Loses : The Ukraine Crisis and the Ruinous Contest for Post-Soviet Eurasia</t>
  </si>
  <si>
    <t>Economic Reform in Ukraine: the Unfinished Agenda : The Unfinished Agenda</t>
  </si>
  <si>
    <t>Democracy, Diaspora, Territory : Europe and Cross-Border Politics</t>
  </si>
  <si>
    <t>LGBTI Politics and Value Change in Ukraine and Turkey : Exporting Europe?</t>
  </si>
  <si>
    <t>Democracy, Populism, and Neoliberalism in Ukraine : On the Fringes of the Virtual and the Real</t>
  </si>
  <si>
    <t>The Ukrainian Diaspora</t>
  </si>
  <si>
    <t>State Building in Ukraine : The Ukrainian Parliament, 1990-2003</t>
  </si>
  <si>
    <t>The Battle for l'vov July 1944 : The Soviet General Staff Study</t>
  </si>
  <si>
    <t>Soviet Economic Management under Khrushchev : The Sovnarkhoz Reform</t>
  </si>
  <si>
    <t>Transnationalization and Regulatory Change in the EU's Eastern Neighbourhood : Ukraine Between Brussels and Moscow</t>
  </si>
  <si>
    <t>The Return of the Cold War : Ukraine, the West and Russia</t>
  </si>
  <si>
    <t>Social Capital and Democratisation : Roots of Trust in Post-Communist Poland and Ukraine</t>
  </si>
  <si>
    <t>Social and Economic Change in Eastern Ukraine : The Example of Zaporizhzhia</t>
  </si>
  <si>
    <t>Ukrainian Erotomaniac Fictions: First Postindependence Wave : First Postindependence Wave</t>
  </si>
  <si>
    <t>Soviet Ukrainian Dissent : A Study of Political Alienation</t>
  </si>
  <si>
    <t>Revolutionary Ukraine, 1917-2017 : History's Flashpoints and Today's Memory Wars</t>
  </si>
  <si>
    <t>Religion During the Russian Ukrainian Conflict</t>
  </si>
  <si>
    <t>Ukraine : Contested Nationhood in a European Context</t>
  </si>
  <si>
    <t>Ukrainian: a Comprehensive Grammar : A Comprehensive Grammar</t>
  </si>
  <si>
    <t>Understanding Ukrainian Politics: Power, Politics, and Institutional Design : Power, Politics, and Institutional Design</t>
  </si>
  <si>
    <t>Western Mainstream Media and the Ukraine Crisis : A Study in Conflict Propaganda</t>
  </si>
  <si>
    <t>Vocabularies of International Relations after the Crisis in Ukraine</t>
  </si>
  <si>
    <t>Whither Ukraine? : Weapons, State Building and International Cooperation</t>
  </si>
  <si>
    <t>Hot Coal, Cold Steel : Russian and Ukrainian Workers from the End of the Soviet Union to the Post-Communist Transformations</t>
  </si>
  <si>
    <t>University of Michigan Press</t>
  </si>
  <si>
    <t>The Causes of Post-Mobilization Leadership Change and Continuity : A Comparative Analysis of Post-Color Revolution in Ukraine, Kyrgyzstan, and Georgia</t>
  </si>
  <si>
    <t>Normalizing Corruption : Failures of Accountability in Ukraine</t>
  </si>
  <si>
    <t>Fall of the Double Eagle : The Battle for Galicia and the Demise of Austria-Hungary</t>
  </si>
  <si>
    <t>University of Nebraska</t>
  </si>
  <si>
    <t>Potomac Books</t>
  </si>
  <si>
    <t>Nazi Empire-Building and the Holocaust in Ukraine</t>
  </si>
  <si>
    <t>University of North Carolina</t>
  </si>
  <si>
    <t>The University of North Carolina Press</t>
  </si>
  <si>
    <t>Painting Imperialism and Nationalism Red : The Ukrainian Marxist Critique of Russian Communist Rule in Ukraine, 1918-1925</t>
  </si>
  <si>
    <t>University of Toronto Press</t>
  </si>
  <si>
    <t>Encyclopedia of Ukraine : Volume V: St-Z</t>
  </si>
  <si>
    <t>Encyclopedia  of Ukraine : Volume III: L-Pf</t>
  </si>
  <si>
    <t>Encyclopedia of Ukraine : Volume II: G-K</t>
  </si>
  <si>
    <t>Encyclopedia of Ukraine : Volume I: A-F plus Map and Gazetteer</t>
  </si>
  <si>
    <t>Encyclopedia of Ukraine : Volume IV: Ph-Sr</t>
  </si>
  <si>
    <t>Conscience on Trial : The Fate of Fourteen Pacifists in Stalin's Ukraine, 1952-1953</t>
  </si>
  <si>
    <t>Breaking the Tongue : Language, Education, and Power in Soviet Ukraine, 1923-1934</t>
  </si>
  <si>
    <t>Gathering a Heritage : Ukrainian, Slavonic, and Ethnic Canada and the USA</t>
  </si>
  <si>
    <t>Canada's Ukrainians : Negotiating an Identity</t>
  </si>
  <si>
    <t>Concise Encyclopedia Ukraine</t>
  </si>
  <si>
    <t>Cross-Cultural Encounters on the Ukrainian Steppe : Settling the Molochna Basin, 1784-1861</t>
  </si>
  <si>
    <t>Gender, Politics and Society in Ukraine</t>
  </si>
  <si>
    <t>A History of Ukraine : The Land and Its Peoples, Second Edition</t>
  </si>
  <si>
    <t>Kaleidoscopic Odessa : History and Place in Contemporary Ukraine</t>
  </si>
  <si>
    <t>Brothers or Enemies : The Ukrainian National Movement and Russia from the 1840s to the 1870s</t>
  </si>
  <si>
    <t>Perogies and Politics : Canada's Ukrainian Left, 1891-1991</t>
  </si>
  <si>
    <t>Imperial Urbanism in the Borderlands : Kyiv, 1800-1905</t>
  </si>
  <si>
    <t>Early Ukrainian Settlements in Canada 1895–1900 : Dr. Josef Oleskow's Role in the Settlement of the Canadian Northwest</t>
  </si>
  <si>
    <t>Lviv’s Uncertain Destination : A City and Its Train Terminal from Franz Joseph I to Brezhnev</t>
  </si>
  <si>
    <t>Bridging East and West : Ol’ha Kobylians’ka, Ukraine’s Pioneering Modernist</t>
  </si>
  <si>
    <t>Propaganda in Revolutionary Ukraine : Leaflets, Pamphlets, and Cartoons, 1917–1922</t>
  </si>
  <si>
    <t>The All-Encompassing Eye of Ukraine : Ivan Nechui-Levyts'kyi's Realist Prose</t>
  </si>
  <si>
    <t>Total Wars and the Making of Modern Ukraine, 1914-1954</t>
  </si>
  <si>
    <t>Towards an Intellectual History of Ukraine : An Anthology of Ukrainian Thought from 1710 to 1995</t>
  </si>
  <si>
    <t>Transformation on the Southern Ukrainian Steppe : Letters and Papers of Johann Cornies, Volume I: 1812-1835</t>
  </si>
  <si>
    <t>Ukraine : An Illustrated History</t>
  </si>
  <si>
    <t>Searching For Place : Ukrainian Displaced Persons, Canada, and the Migration of Memory</t>
  </si>
  <si>
    <t>Stalin's Empire of Memory : Russian-Ukrainian Relations in the Soviet Historical Imagination</t>
  </si>
  <si>
    <t>The Roots of Ukrainian Nationalism : Galicia as Ukraine's Piedmont</t>
  </si>
  <si>
    <t>Ukraine : A History, Fourth Edition</t>
  </si>
  <si>
    <t>Re-Imagining Ukrainian-Canadians : History, Politics, and Identity</t>
  </si>
  <si>
    <t>Ukraine and Russia : Representations of the Past</t>
  </si>
  <si>
    <t>The Intellectual as Hero in 1990s Ukrainian Fiction</t>
  </si>
  <si>
    <t>Ukraine and Europe : Cultural Encounters and Negotiations</t>
  </si>
  <si>
    <t>Ukrainian Literature in the Twentieth Century : A Reader's Guide</t>
  </si>
  <si>
    <t>Ukrainian Epic and Historical Song : Folklore in Context</t>
  </si>
  <si>
    <t>Taras Shevchenko : A Life</t>
  </si>
  <si>
    <t>Superfluous Women : Art, Feminism, and Revolution in Twenty-First-Century Ukraine</t>
  </si>
  <si>
    <t>Unbound : Ukrainian Canadians Writing Home</t>
  </si>
  <si>
    <t>Unmaking Imperial Russia : Mykhailo Hrushevsky and the Writing of Ukrainian History</t>
  </si>
  <si>
    <t>Ukrainian Women Writers and the National Imaginary : From the Collapse of the USSR to the Euromaidan</t>
  </si>
  <si>
    <t>Scattered : The Forced Relocation of Poland's Ukrainians after World War II</t>
  </si>
  <si>
    <t>University of Wisconsin Press</t>
  </si>
  <si>
    <t>Ukrainian Otherlands : Diaspora, Homeland, and Folk Imagination in the Twentieth Century</t>
  </si>
  <si>
    <t>Transport Law in Ukraine</t>
  </si>
  <si>
    <t>Wolters Kluwer Law International</t>
  </si>
  <si>
    <t>PublicationCity</t>
  </si>
  <si>
    <t>Publication Country</t>
  </si>
  <si>
    <t>PublicationDate</t>
  </si>
  <si>
    <t>CopyrightYear</t>
  </si>
  <si>
    <t>Imprint</t>
  </si>
  <si>
    <t>PageCount</t>
  </si>
  <si>
    <t>Authors</t>
  </si>
  <si>
    <t>Title Edition</t>
  </si>
  <si>
    <t>Series Title</t>
  </si>
  <si>
    <t>Series Volume</t>
  </si>
  <si>
    <t>Lcc</t>
  </si>
  <si>
    <t>Dewey</t>
  </si>
  <si>
    <t>Lcsh</t>
  </si>
  <si>
    <t>Language</t>
  </si>
  <si>
    <t>Subject</t>
  </si>
  <si>
    <t>Endgame in NATO's Enlargement : The Baltic States and Ukraine</t>
  </si>
  <si>
    <t>ABC-CLIO</t>
  </si>
  <si>
    <t>Greenwood Publishing Group</t>
  </si>
  <si>
    <t>Westport</t>
  </si>
  <si>
    <t>UNITED STATES</t>
  </si>
  <si>
    <t>Bilinsky, Yaroslav</t>
  </si>
  <si>
    <t>UA646.3 -- .B483 1999eb</t>
  </si>
  <si>
    <t>355/.031091821</t>
  </si>
  <si>
    <t>North Atlantic Treaty Organization -- Membership. ; North Atlantic Treaty Organization -- Baltic States. ; North Atlantic Treaty Organization -- Ukraine. ; National security -- Baltic States. ; National security -- Ukraine.</t>
  </si>
  <si>
    <t>English</t>
  </si>
  <si>
    <t>Military Science</t>
  </si>
  <si>
    <t>Culture and Customs of Ukraine</t>
  </si>
  <si>
    <t>ABC-CLIO, LLC</t>
  </si>
  <si>
    <t>Santa Barbara</t>
  </si>
  <si>
    <t>Greenwood</t>
  </si>
  <si>
    <t>Helbig, Adriana;Ritz-Buranbaeva, Oksana;Mladineo, Vanja</t>
  </si>
  <si>
    <t>Cultures and Customs of the World Ser.</t>
  </si>
  <si>
    <t>DK508.4.H45 2009</t>
  </si>
  <si>
    <t>Ukraine -- Civilization. ; Ukraine -- Social life and customs.</t>
  </si>
  <si>
    <t>History</t>
  </si>
  <si>
    <t>Magic Egg and Other Tales from Ukraine</t>
  </si>
  <si>
    <t>Libraries Unlimited</t>
  </si>
  <si>
    <t xml:space="preserve">Suwyn, Barbara;Kononenko, Natalie O. </t>
  </si>
  <si>
    <t>World Folklore Series</t>
  </si>
  <si>
    <t>GR203.8 -- .S89 1997eb</t>
  </si>
  <si>
    <t>Cattle. -- Periodicals. -- Cuba. ; Agriculture. -- Periodicals. -- Cuba. ; Ganado. -- Publicaciones Seriadas. -- Cuba. ; Agricultura. -- Publicaciones Seriadas -- Cuba. ; Libros electronicos.</t>
  </si>
  <si>
    <t>Social Science</t>
  </si>
  <si>
    <t>Ukrainian Foreign and Security Policy : Theoretical and Comparative Perspectives</t>
  </si>
  <si>
    <t>Praeger</t>
  </si>
  <si>
    <t>Moroney, Jennifer;Kuzio, Taras;Molchanov, Mikhail</t>
  </si>
  <si>
    <t>Non-Series</t>
  </si>
  <si>
    <t>DK508.849 -- .U385 2002eb</t>
  </si>
  <si>
    <t>327;327.477</t>
  </si>
  <si>
    <t>National security -- Ukraine. ; Nationalism -- Ukraine. ; Ukraine -- Foreign relations -- 1991-</t>
  </si>
  <si>
    <t>History; Political Science</t>
  </si>
  <si>
    <t>The History of Ukraine : History of Ukraine</t>
  </si>
  <si>
    <t>Kubicek, Paul</t>
  </si>
  <si>
    <t>The Greenwood Histories of the Modern Nations Ser.</t>
  </si>
  <si>
    <t>DK508.51.K825 2008</t>
  </si>
  <si>
    <t>Ukraine -- History.</t>
  </si>
  <si>
    <t>Ukraine: Democratization, Corruption, and the New Russian Imperialism : Democratization, Corruption, and the New Russian Imperialism</t>
  </si>
  <si>
    <t>Santa Barbara, CA</t>
  </si>
  <si>
    <t>Kuzio, Taras;Kuzio, Taras</t>
  </si>
  <si>
    <t>Praeger Security International Ser.</t>
  </si>
  <si>
    <t>JN6635 .K88 2015</t>
  </si>
  <si>
    <t>Democratization -- Ukraine. ; Democratization. ; Diplomatic relations. ; Political corruption -- Ukraine. ; Political corruption. ; Russia (Federation) -- Foreign relations -- Ukraine. ; Ukraine -- Foreign relations -- Russia (Federation). ; Ukraine -- Politics and government -- 1945-1991.</t>
  </si>
  <si>
    <t>Political Science</t>
  </si>
  <si>
    <t>Big Buddy Books</t>
  </si>
  <si>
    <t>Murray, Julie</t>
  </si>
  <si>
    <t>Explore the Countries Set 4 Ser.</t>
  </si>
  <si>
    <t>Juvenile Literature</t>
  </si>
  <si>
    <t>Boston, MA</t>
  </si>
  <si>
    <t>Danylenko, Andrii</t>
  </si>
  <si>
    <t>Ukrainian Studies</t>
  </si>
  <si>
    <t>PR2894D369</t>
  </si>
  <si>
    <t>491.7/98040092</t>
  </si>
  <si>
    <t>Shakespeare, William, 1564-1616.</t>
  </si>
  <si>
    <t>Literature; Language/Linguistics</t>
  </si>
  <si>
    <t>Herlihy, Patricia</t>
  </si>
  <si>
    <t>DK508.95.O33 H47 2018</t>
  </si>
  <si>
    <t>947.7/2</t>
  </si>
  <si>
    <t>Odesa (Ukraine)-History.</t>
  </si>
  <si>
    <t>Hrytsak, Yaroslav;Olynyk, Marta Daria</t>
  </si>
  <si>
    <t>PG3948.F72$b.H798 2018</t>
  </si>
  <si>
    <t>Franko, Ivan,-1856-1916-Criticism and interpretation.</t>
  </si>
  <si>
    <t>Andryczyk, Mark</t>
  </si>
  <si>
    <t>PG3932 .W458 2017</t>
  </si>
  <si>
    <t>Ukrainian literature-20th century-Translations into English. ; Ukrainian literature-21st century-Translations into English. ; Ukraine-Literary collections.</t>
  </si>
  <si>
    <t>Hundorova, Tamara;Yakovenko, Sergiy</t>
  </si>
  <si>
    <t>PG3916.2 .H863 2019</t>
  </si>
  <si>
    <t>Ukrainian literature-20th century-History and criticism. ; Postmodernism (Literature)-Ukraine.</t>
  </si>
  <si>
    <t>New York, NY</t>
  </si>
  <si>
    <t>Rubchak, Marian J.</t>
  </si>
  <si>
    <t>HQ1665.45.M37 2011</t>
  </si>
  <si>
    <t>Feminism - Ukraine</t>
  </si>
  <si>
    <t>Appelbaum, Peter C.</t>
  </si>
  <si>
    <t>D539.5.U37 B3713 201</t>
  </si>
  <si>
    <t>Bardach, Bernhard,-1866-1947-Diaries. ; Austro-Hungarian Monarchy.-Heer-Medical personnel-Diaries. ; World War, 1914-1918-Personal narratives, Austrian. ; World War, 1914-1918-Campaigns-Ukraine.</t>
  </si>
  <si>
    <t>Frontline Ukraine : Crisis in the Borderlands</t>
  </si>
  <si>
    <t>Bloomsbury Publishing UK</t>
  </si>
  <si>
    <t>I. B. Tauris &amp; Company, Limited</t>
  </si>
  <si>
    <t>London</t>
  </si>
  <si>
    <t>UNITED KINGDOM</t>
  </si>
  <si>
    <t>Sakwa, Richard</t>
  </si>
  <si>
    <t>BL1595 -- .A25 2010eb</t>
  </si>
  <si>
    <t>Russia - Relations - Ukraine</t>
  </si>
  <si>
    <t>Religion; History</t>
  </si>
  <si>
    <t>Language of Conflict : Discourses of the Ukrainian Crisis</t>
  </si>
  <si>
    <t>Bloomsbury Publishing Plc</t>
  </si>
  <si>
    <t>Bloomsbury Academic</t>
  </si>
  <si>
    <t>Knoblock, Natalia</t>
  </si>
  <si>
    <t>DK508.852$b.L364 2020</t>
  </si>
  <si>
    <t>Ukraine Conflict, 2014-</t>
  </si>
  <si>
    <t>Making Ukraine Soviet : Literature and Cultural Politics under Lenin and Stalin</t>
  </si>
  <si>
    <t>Palko, Olena</t>
  </si>
  <si>
    <t>Library of Modern Russia Ser.</t>
  </si>
  <si>
    <t>PG3916.2 .P355 2021</t>
  </si>
  <si>
    <t>Ukrainian literature-20th century-History and criticism. ; Social change-Ukraine-History-20th century. ; Communism-Ukraine. ; National characteristics, Ukrainian. ; Soviet literature-History and criticism. ; Ukraine-Politics and government-1917-1945. ; Ukraine-History-Revolution, 1917-1921. ; Ukraine-History-1921-1944.</t>
  </si>
  <si>
    <t>Language/Linguistics; History</t>
  </si>
  <si>
    <t>On a Knife's Edge : The Ukraine, November 1942-March 1943</t>
  </si>
  <si>
    <t>Bloomsbury Publishing UK Trade</t>
  </si>
  <si>
    <t>Osprey Publishing</t>
  </si>
  <si>
    <t>Buttar, Prit</t>
  </si>
  <si>
    <t>D764 .B888 2018</t>
  </si>
  <si>
    <t>World War, 1939-1945-Campaigns-Soviet Union. ; Ukraine-History-German occupation, 1941-1944-Sources.</t>
  </si>
  <si>
    <t>Armies of Russia's War in Ukraine</t>
  </si>
  <si>
    <t>Galeotti, Mark;Hook, Adam</t>
  </si>
  <si>
    <t>Elite Ser.</t>
  </si>
  <si>
    <t>Sevastopol's Wars : Crimea from Potemkin to Putin</t>
  </si>
  <si>
    <t>Melvin CB OBE, Mungo</t>
  </si>
  <si>
    <t>General Military</t>
  </si>
  <si>
    <t>DK651.S45 .M458 2017</t>
  </si>
  <si>
    <t>Sevastopolʹ (Ukraine)-History. ; Crimea (Ukraine)-History. ; Ukraine-Politics and government.</t>
  </si>
  <si>
    <t>Retribution : The Soviet Reconquest of Central Ukraine 1943</t>
  </si>
  <si>
    <t>D764.7.U5 .B888 2019</t>
  </si>
  <si>
    <t>World War, 1939-1945-Campaigns-Ukraine.</t>
  </si>
  <si>
    <t>Summer Kitchens : Recipes and Reminiscences from Every Corner of Ukraine</t>
  </si>
  <si>
    <t>Hercules, Olia</t>
  </si>
  <si>
    <t>TX723.5.A1 .H473 2020</t>
  </si>
  <si>
    <t>Cooking-Europe, Eastern.</t>
  </si>
  <si>
    <t>Home Economics</t>
  </si>
  <si>
    <t>The US NATO Debate : From Libya to Ukraine</t>
  </si>
  <si>
    <t>Bloomsbury Publishing US</t>
  </si>
  <si>
    <t>Bloomsbury Academic &amp; Professional</t>
  </si>
  <si>
    <t>New York</t>
  </si>
  <si>
    <t>Petersson, Magnus</t>
  </si>
  <si>
    <t>UA646.5.U5P47 2015</t>
  </si>
  <si>
    <t>Ukraine - History, Military - 21st century</t>
  </si>
  <si>
    <t>Ukrainian Daughter's Dance</t>
  </si>
  <si>
    <t>Canadian Electronic Library  (Direct)</t>
  </si>
  <si>
    <t>Inanna Publications and Education Inc.</t>
  </si>
  <si>
    <t>Toronto</t>
  </si>
  <si>
    <t>CANADA</t>
  </si>
  <si>
    <t>Inanna Publications</t>
  </si>
  <si>
    <t>Mutala, Marion</t>
  </si>
  <si>
    <t>Inanna Poetry and Fiction Series</t>
  </si>
  <si>
    <t>PR9199.4.M88 .M883 2016</t>
  </si>
  <si>
    <t>C811/.6 23</t>
  </si>
  <si>
    <t>Canadian poetry-21st century.</t>
  </si>
  <si>
    <t>Literature</t>
  </si>
  <si>
    <t>Havertown</t>
  </si>
  <si>
    <t>Hinze, Rolf;Steinhardt, Frederick P</t>
  </si>
  <si>
    <t>D764.7.U5 -- H5613 2009eb</t>
  </si>
  <si>
    <t>Germany. -- Heer -- History -- World War, 1939-1945. ; World War, 1939-1945 -- Campaigns -- Ukraine.</t>
  </si>
  <si>
    <t>Ovcharenko, Nikolai;Britton, Stuart</t>
  </si>
  <si>
    <t>D764.3.O3 .O934 2018</t>
  </si>
  <si>
    <t>940.54/21772</t>
  </si>
  <si>
    <t>Odessa, Battle of, Odesa, Ukraine, 1941. ; Odessa, Battle of, Odesa, Ukraine, 1944. ; World War, 1939-1945-Ukraine-Odesa.</t>
  </si>
  <si>
    <t>Isaev, Alexey</t>
  </si>
  <si>
    <t>D793 .I834 2017</t>
  </si>
  <si>
    <t>World War, 1939-1945-Tank warfare. ; World War, 1939-1945-Campaigns-Ukraine. ; Dubno (Ukraine)-History, Military.</t>
  </si>
  <si>
    <t>Lillie, Malcolm C.;Potekhina, Inna D.;Budd, Chelsea E.</t>
  </si>
  <si>
    <t>DK508.3 .L555 2020</t>
  </si>
  <si>
    <t>Mesolithic period.</t>
  </si>
  <si>
    <t>Hinze, Rolf</t>
  </si>
  <si>
    <t>D757 -- .H56 2005eb</t>
  </si>
  <si>
    <t>Germany. -- Heer -- History -- World War, 1939-1945. ; World War, 1939-1945 -- Campaigns -- Eastern Front.</t>
  </si>
  <si>
    <t>Menotti, Francesco;Korvin-Piotrovskiy, Aleksey G.</t>
  </si>
  <si>
    <t>GN776.2.C83 -- T75 2012eb</t>
  </si>
  <si>
    <t>Neolithic period - Ukraine</t>
  </si>
  <si>
    <t>Bassis, Volodymyr</t>
  </si>
  <si>
    <t>Cultures of the World (Third Edition) � Ser.</t>
  </si>
  <si>
    <t>DK508.515 .B377 2018</t>
  </si>
  <si>
    <t>Ukraine-History-Juvenile literature.</t>
  </si>
  <si>
    <t>Central European University Press (CEU Press)</t>
  </si>
  <si>
    <t>Marples, David R.</t>
  </si>
  <si>
    <t>DK508.833 -- .M367 2007eb</t>
  </si>
  <si>
    <t>947.7/0842</t>
  </si>
  <si>
    <t>Orhanizaï¸ tï¸¡siï¸ iï¸¡a ukraÃ¯nsÊ¹kykh naï¸ tï¸¡sionalistiv -- History. ; UkraÃ¯nsÊ¹ka povstansÊ¹ka armiï¸ iï¸¡a -- History. ; Historiography -- Ukraine. ; Nationalism -- Ukraine. ; Collective memory -- Ukraine. ; Ukraine -- History -- 1921-1944 -- Historiography. ; Ukraine -- History -- 1944-1991 -- Historiography.</t>
  </si>
  <si>
    <t>Kasianov, Georgiy;Ther, Philipp</t>
  </si>
  <si>
    <t>DK508.46 -- .L33 2009eb</t>
  </si>
  <si>
    <t>Ukraine -- Historiography. ; Ukraine -- History -- Errors, inventions, etc.</t>
  </si>
  <si>
    <t>Budapest</t>
  </si>
  <si>
    <t>HUNGARY</t>
  </si>
  <si>
    <t>Cybriwsky, Roman Adrian</t>
  </si>
  <si>
    <t>DK500.D65 .C93 2017</t>
  </si>
  <si>
    <t>Dnieper River-History. ; Dnieper River Region-History. ; Dnieper River-Environmental conditions. ; Dnieper River Region-Environmental conditions. ; Ukraine-History. ; Ukraine-Social life and customs. ; Natural resources-Ukraine-History. ; Ukraine-Environmental conditions.</t>
  </si>
  <si>
    <t>Fritz, Verena</t>
  </si>
  <si>
    <t>JN6531 -- .F75 2007eb</t>
  </si>
  <si>
    <t>Democracy -- Former Soviet republics. ; Post-communism -- Former Soviet republics. ; Finance, Public -- Former Soviet republics. ; Former Soviet republics -- Politics and government.</t>
  </si>
  <si>
    <t>Wolczuk, Kataryna</t>
  </si>
  <si>
    <t>KKY2070 -- .W65 2001eb</t>
  </si>
  <si>
    <t>Constitutional law -- Ukraine. ; Constitutional history -- Ukraine. ; Ukraine -- Politics and government -- 1991-</t>
  </si>
  <si>
    <t>Law</t>
  </si>
  <si>
    <t>Frydman, Roman;Rapaczynski, Andrzej</t>
  </si>
  <si>
    <t>Economics; Business/Management</t>
  </si>
  <si>
    <t>ILO-CEET</t>
  </si>
  <si>
    <t>Political Science; Business/Management</t>
  </si>
  <si>
    <t>Miller, Alexei</t>
  </si>
  <si>
    <t>DK508.772 -- .M5513 2003eb</t>
  </si>
  <si>
    <t>947.7/07</t>
  </si>
  <si>
    <t>Nationalism -- Russia -- History. ; Ukraine -- History -- 1775-1917. ; Ukraine -- Relations -- Russia. ; Russia -- Relations -- Ukraine. ; Russia -- Politics and government -- 1855-1881.</t>
  </si>
  <si>
    <t>Durham</t>
  </si>
  <si>
    <t>Dawson, Jane I.</t>
  </si>
  <si>
    <t>HD9698</t>
  </si>
  <si>
    <t>Nuclear industry -- Ukraine. ; Nuclear industry -- Russia (Federation) ; Nuclear industry -- Lithuania. ; Antinuclear movement -- Ukraine. ; Antinuclear movement -- Russia (Federation) ; Antinuclear movement -- Lithuania. ; Ukraine -- History -- History -- History -- Autonomy and independence movements.</t>
  </si>
  <si>
    <t>Business/Management; Environmental Studies; Economics</t>
  </si>
  <si>
    <t>Cheltenham, Gloucestershire</t>
  </si>
  <si>
    <t>Smith, Nicholas R.</t>
  </si>
  <si>
    <t>DK508.57.R9.S658 2016</t>
  </si>
  <si>
    <t>Madrid</t>
  </si>
  <si>
    <t>UNKNOWN</t>
  </si>
  <si>
    <t>Lázaro Bosch, Ana</t>
  </si>
  <si>
    <t>DK508.51</t>
  </si>
  <si>
    <t>War and civilization. ; Guerra y civilización. ; Ukraine--History. ; Ucrania--Historia.</t>
  </si>
  <si>
    <t>Spanish; Castilian</t>
  </si>
  <si>
    <t>Immell, Myra;Nelson, David Erik</t>
  </si>
  <si>
    <t>Perspectives on Modern World History Ser.</t>
  </si>
  <si>
    <t>TK1362.U38 .C447 2010</t>
  </si>
  <si>
    <t>Chernobyl Nuclear Accident, Chornobylʹ, Ukraine, 1986-History. ; Nuclear power plants-Accidents.</t>
  </si>
  <si>
    <t>Engineering: Electrical; Engineering; Social Science</t>
  </si>
  <si>
    <t>Cambridge</t>
  </si>
  <si>
    <t>Berkhoff, Karel C.</t>
  </si>
  <si>
    <t>DK508.833 .B475 2004</t>
  </si>
  <si>
    <t>Ukraine-History-German occupation, 1941-1944.</t>
  </si>
  <si>
    <t>Risch, William Jay</t>
  </si>
  <si>
    <t>Harvard Historical Studies; Ser.</t>
  </si>
  <si>
    <t>DK508</t>
  </si>
  <si>
    <t>947.7/9</t>
  </si>
  <si>
    <t>Nationalism -- Ukraine -- L'viv -- History -- 20th century. ; Ethnicity -- Ukraine -- L'viv -- History -- 20th century. ; Ukrainian language -- Political aspects -- Ukraine -- L'viv -- History. ; L'viv (Ukraine) -- History -- 20th century. ; L'viv (Ukraine) -- Politics and government -- 20th century. ; L'viv (Ukraine) -- Social conditions -- 20th century. ; L'viv (Ukraine) -- Relations -- Soviet Union.</t>
  </si>
  <si>
    <t>Plokhy, Serhii</t>
  </si>
  <si>
    <t>Harvard Series in Ukrainian Studies; Ser.</t>
  </si>
  <si>
    <t>Bloomington</t>
  </si>
  <si>
    <t>Phillips, Sarah D.</t>
  </si>
  <si>
    <t>HV1559.U38 -- P55 2010eb</t>
  </si>
  <si>
    <t>People with disabilities -- Ukraine. ; Human rights -- Ukraine.</t>
  </si>
  <si>
    <t>Political Science; Social Science</t>
  </si>
  <si>
    <t>HQ1236.5.U38 -- P45 2008eb</t>
  </si>
  <si>
    <t>303.48/409477</t>
  </si>
  <si>
    <t>Non-governmental organizations -- Ukraine. ; Women social reformers -- Ukraine. ; Ukraine -- Social conditions -- 1991-</t>
  </si>
  <si>
    <t>Kraków</t>
  </si>
  <si>
    <t>POLAND</t>
  </si>
  <si>
    <t>Ni¿egorodcew, Anna;Bystrov, Yakiv;Kleban, Marcin</t>
  </si>
  <si>
    <t>PE1211.A2 -- D4386 2011eb</t>
  </si>
  <si>
    <t>Legislation -- United States. ; United States -- Politics and government -- 1989-</t>
  </si>
  <si>
    <t>Polish</t>
  </si>
  <si>
    <t>Language/Linguistics; Social Science</t>
  </si>
  <si>
    <t>Prague</t>
  </si>
  <si>
    <t>CZECH REPUBLIC</t>
  </si>
  <si>
    <t>Sír, Jan A. kol.</t>
  </si>
  <si>
    <t>DK508.57.R9 .S575 2017</t>
  </si>
  <si>
    <t>Borderlands-Ukraine. ; Borderlands-Russia (Federation) ; Ukraine-Foreign relations-Russia (Federation) ; Russia (Federation)-Foreign relations-Ukraine. ; Ukraine-Boundaries-Russia (Federation) ; Russia (Federation)-Boundaries-Ukraine.</t>
  </si>
  <si>
    <t>Czech</t>
  </si>
  <si>
    <t>Paris</t>
  </si>
  <si>
    <t>FRANCE</t>
  </si>
  <si>
    <t>Deschanet, Maxime;Dmytrychyn, Iryna</t>
  </si>
  <si>
    <t>Présence Ukrainienne Ser.</t>
  </si>
  <si>
    <t>PG3335 .N536 2016</t>
  </si>
  <si>
    <t>Gogolʹ, Nikolaĭ Vasilʹevich,-1809-1852. ; Gogolʹ, Nikolaĭ Vasilʹevich,-1809-1852.-Taras Bulʹba-Congresses. ; Ukraine-In literature-Congresses.</t>
  </si>
  <si>
    <t>French</t>
  </si>
  <si>
    <t>Mérimée, Prosper</t>
  </si>
  <si>
    <t>DK508.51$b.M475 2007</t>
  </si>
  <si>
    <t>Ukraine-History.</t>
  </si>
  <si>
    <t>Boulder, CO</t>
  </si>
  <si>
    <t>FirstForumPress</t>
  </si>
  <si>
    <t>Pishchikova, Kateryna</t>
  </si>
  <si>
    <t>JN6639.A15 -- .P57 2011eb</t>
  </si>
  <si>
    <t>Civil society -- Ukraine. ; Non-governmental organizations -- Ukraine. ; Women -- Political activity -- Ukraine. ; Women in development -- Ukraine. ; Democratization -- Government policy -- United States. ; Technical assistance, American -- Ukraine. ; Economic assistance, American -- Ukraine.</t>
  </si>
  <si>
    <t>Montreal</t>
  </si>
  <si>
    <t>Kordan, Bohdan S.</t>
  </si>
  <si>
    <t>McGill-Queen's Studies in Ethnic History Ser.</t>
  </si>
  <si>
    <t>F1035.U5</t>
  </si>
  <si>
    <t>Ukrainians -- Government policy -- Canada. ; Self-determination, National -- Ukraine. ; World War, 1939-1945 -- Territorial questions -- Ukraine. ; Canada -- Politics and government -- 1914-1945. ; Ukraine -- History -- Autonomy and independence movements.</t>
  </si>
  <si>
    <t>Kukushkin, Vadim</t>
  </si>
  <si>
    <t>F1035.R8</t>
  </si>
  <si>
    <t>304.8/710477</t>
  </si>
  <si>
    <t>Belarusians -- Canada -- History -- 20th century. ; Ukrainians -- Canada -- History -- 20th century. ; Biélorusses -- Canada -- Histoire -- 20e siècle. ; Ukrainiens -- Canada -- Histoire -- 20e siècle. ; Russia, Western -- Emigration and immigration -- Economic aspects -- History -- 20th century. ; Canada -- Emigration and immigration -- Economic aspects -- History -- 20th century. ; Russie (Ouest) -- Émigration et immigration -- Aspect économique -- Histoire -- 20e siècle.</t>
  </si>
  <si>
    <t>Social Science; History</t>
  </si>
  <si>
    <t>Tairova-Yakovleva, Tatiana</t>
  </si>
  <si>
    <t>DK508.752.M3 .T357 2020</t>
  </si>
  <si>
    <t>Mazepa, Ivan Stepanovych,-1639-1709. ; Ukraine-History-1648-1775. ; Hetmans-Ukraine-Biography. ; Ukraine (Hetmanate : 1648-1782)</t>
  </si>
  <si>
    <t>Kordan, Bohdan S.;Dowie, Mitchell C. G.</t>
  </si>
  <si>
    <t>F1029.5.U38 .K673 2020</t>
  </si>
  <si>
    <t>Canada-Foreign relations-Ukraine. ; Diplomatic relations.</t>
  </si>
  <si>
    <t>History; Social Science</t>
  </si>
  <si>
    <t>Velychenko, Stephen</t>
  </si>
  <si>
    <t>Shkandrij, Myroslav</t>
  </si>
  <si>
    <t>PG3905</t>
  </si>
  <si>
    <t>891.709/358</t>
  </si>
  <si>
    <t>Russian literature -- 19th century -- History and criticism. ; Ukrainian literature -- 19th century -- History and criticism. ; Russian literature -- 20th century -- History and criticism. ; Ukrainian literature -- 20th century -- History and criticism. ; Imperialism in literature.</t>
  </si>
  <si>
    <t>Himka, J. -P.</t>
  </si>
  <si>
    <t>McGill-Queen's Studies in the History of Religion Ser.</t>
  </si>
  <si>
    <t>BX4711.622 -- H54 1999eb</t>
  </si>
  <si>
    <t>281/.5</t>
  </si>
  <si>
    <t>Catholic Church -- Byzantine rite, Ukrainian -- Galicia (Poland and Ukraine) -- History. ; Catholic Church -- Byzantine rite -- Galicia (Poland and Ukraine) ; Catholic Church -- Byzantine rite, Ruthenian -- Galicia (Poland and Ukraine) ; Nationalism -- Galicia (Poland and Ukraine) -- History -- 19th century. ; Nationalism -- Galicia (Poland and Ukraine) -- Religious aspects -- Catholic Church. ; Galicia (Poland and Ukraine) -- History. ; Galicia (Poland and Ukraine) -- Religion -- 19th century.</t>
  </si>
  <si>
    <t>Religion</t>
  </si>
  <si>
    <t>Lesiv, Mariya</t>
  </si>
  <si>
    <t>BL432.L475 2013eb</t>
  </si>
  <si>
    <t>299/.9409477</t>
  </si>
  <si>
    <t>Paganism -- Ukraine. ; Neopaganism -- Ukraine. ; Ukraine -- Religion.</t>
  </si>
  <si>
    <t>DK508.57.C2 .K673 2018</t>
  </si>
  <si>
    <t>Canada-Foreign relations-Ukraine. ; Ukraine-Foreign relations-Canada. ; Canada-Politics and government-1993- ; Ukraine-Politics and government-1991-</t>
  </si>
  <si>
    <t>Political Science; History</t>
  </si>
  <si>
    <t>Prymak, Thomas M.</t>
  </si>
  <si>
    <t>DK508.57.M53 .P796 2021</t>
  </si>
  <si>
    <t>International relations in literature. ; Ukraine-Relations-Middle East. ; Ukraine-Relations-Europe, Western. ; Middle East-Relations-Ukraine. ; Europe, Western-Relations-Ukraine.</t>
  </si>
  <si>
    <t>Hauppauge</t>
  </si>
  <si>
    <t>Nova</t>
  </si>
  <si>
    <t>Olhouser, Elisabeth</t>
  </si>
  <si>
    <t>European Political, Economic, and Security Issues</t>
  </si>
  <si>
    <t>DK508 -- .D466 2014eb</t>
  </si>
  <si>
    <t>Ukraine -- Politics and government. ; Georgia -- Politics and government. ; Belarus -- Politics and government.</t>
  </si>
  <si>
    <t>Nova Science Publishers, Inc.</t>
  </si>
  <si>
    <t xml:space="preserve">Burlakova, E.;Naidich, Valeria I. </t>
  </si>
  <si>
    <t>QH652 -- .A12 2006eb</t>
  </si>
  <si>
    <t>571.4/5</t>
  </si>
  <si>
    <t>Radiobiology. ; Chernobyl Nuclear Accident, Chornobyl', Ukraine, 1986 -- Environmental aspects. ; Radioactive pollution -- Ukraine.</t>
  </si>
  <si>
    <t>Science; Science: Biology/Natural History</t>
  </si>
  <si>
    <t>Blevins, Marcus J.;Blanchard, Helen</t>
  </si>
  <si>
    <t>Human Rights: Background and Issues</t>
  </si>
  <si>
    <t>JC599.B38.B45 2012</t>
  </si>
  <si>
    <t>Human rights.</t>
  </si>
  <si>
    <t>Burlakova, Elena B.;Naydich, Valeria I.</t>
  </si>
  <si>
    <t>Nuclear Materials and Disaster Research</t>
  </si>
  <si>
    <t>QP82.2.R3 -- L47 2012eb</t>
  </si>
  <si>
    <t>363.17/99094777</t>
  </si>
  <si>
    <t>Chernobyl Nuclear Accident, Chornobyl', Ukraine, 1986. ; Radiation -- Health aspects -- Ukraine -- Chornobyl'. ; Radiation -- Environmental aspects -- Ukraine -- Chornobyl'.</t>
  </si>
  <si>
    <t>Science: Biology/Natural History; Science; Social Science</t>
  </si>
  <si>
    <t>Peterson, Maxine</t>
  </si>
  <si>
    <t>TK1362.U38.C4584 2016</t>
  </si>
  <si>
    <t>Chernobyl Nuclear Accident, Chornobyl§, Ukraine, 1986--History.</t>
  </si>
  <si>
    <t>Engineering: Electrical; Social Science; Engineering</t>
  </si>
  <si>
    <t>Nova Snova</t>
  </si>
  <si>
    <t>McVay, Garnett M.</t>
  </si>
  <si>
    <t>European Political, Economic, and Security Issues Ser.</t>
  </si>
  <si>
    <t>DK508.848 .U373 2018</t>
  </si>
  <si>
    <t>Ukraine-Politics and government-1991- ; European Union-Foreign relations-Ukraine. ; Security, International.</t>
  </si>
  <si>
    <t>Jager, Phillipp</t>
  </si>
  <si>
    <t>DK508 .U373 2020</t>
  </si>
  <si>
    <t>Ukraine-Politics and government.</t>
  </si>
  <si>
    <t>Zhiltsov, Sergey S.</t>
  </si>
  <si>
    <t>DK508.848 .Z455 2020</t>
  </si>
  <si>
    <t>Presidents-Ukraine. ; Ukraine-Politics and government-1991- ; Political science.</t>
  </si>
  <si>
    <t>The Burden of the Past : History, Memory, and Identity in Contemporary Ukraine</t>
  </si>
  <si>
    <t>Open Road Media</t>
  </si>
  <si>
    <t>Wylegala, Anna;Glowacka-Grajper, Malgorzata</t>
  </si>
  <si>
    <t>DK508.8$b.B873 2020</t>
  </si>
  <si>
    <t>Memory-Ukraine.</t>
  </si>
  <si>
    <t>The Battle of Korsun-Cherkassy : The Encirclement and Breakout of Army Group South, 1944</t>
  </si>
  <si>
    <t>Casemate Publishers (Ignition)</t>
  </si>
  <si>
    <t>Newburyport</t>
  </si>
  <si>
    <t>Casemate</t>
  </si>
  <si>
    <t>von Vormann, Nikolaus;Brooks, Geoffrey</t>
  </si>
  <si>
    <t>Die Wehrmacht im Kampf</t>
  </si>
  <si>
    <t>D764.3.K67 .V676 2018</t>
  </si>
  <si>
    <t>Cherkassy Pocket, Battle of the, Ukraine, 1944.</t>
  </si>
  <si>
    <t>Frankfurt a.M.</t>
  </si>
  <si>
    <t>GERMANY</t>
  </si>
  <si>
    <t xml:space="preserve">Giersch, Paula;Krobb, Florian;Schößler, Franziska;Schossler, Franziska </t>
  </si>
  <si>
    <t>Inklusion/Exklusion</t>
  </si>
  <si>
    <t>DK4600.G3462 -- G35 2012eb</t>
  </si>
  <si>
    <t>Polish people -- Galicia (Poland and Ukraine) -- History. ; Jews -- Galicia (Poland and Ukraine) -- History. ; Galicia (Poland and Ukraine) -- Politics and government. ; Galicia (Poland and Ukraine) -- Civilization.</t>
  </si>
  <si>
    <t>German</t>
  </si>
  <si>
    <t>Literature; History</t>
  </si>
  <si>
    <t>Piechota, Grazyna</t>
  </si>
  <si>
    <t>HN380.Z9 .P543 2018</t>
  </si>
  <si>
    <t>Information technology-Social aspects-Europe. ; Social media-Social aspects-Europe. ; Mass media-Social aspects-Cross-cultural studies.</t>
  </si>
  <si>
    <t>Fomina, Joanna;Zowczak, Magdalena</t>
  </si>
  <si>
    <t>European Studies in Theology, Philosophy and History of Religions Ser.</t>
  </si>
  <si>
    <t>BX1566.2 .C384 2019</t>
  </si>
  <si>
    <t>Catholics-Poland. ; Religious minorities-Civil rights.</t>
  </si>
  <si>
    <t>Lewis, Simon;Wylegala, Anna</t>
  </si>
  <si>
    <t>Geschichte - Erinnerung - Politik. Studies in History, Memory and Politics Ser.</t>
  </si>
  <si>
    <t>D820.P7 .W954 2019</t>
  </si>
  <si>
    <t>Population transfers-History-20th century.</t>
  </si>
  <si>
    <t>Szeptycki, Andrzej</t>
  </si>
  <si>
    <t>Studies in Politics, Security and Society Ser.</t>
  </si>
  <si>
    <t>DK4185.U38 .S947 2019</t>
  </si>
  <si>
    <t>Poland-Relations-Ukraine.</t>
  </si>
  <si>
    <t>Bachmann, Klaus;Lyubashenko, Igor;Bachmann, Klaus;Lyubashenko, Igor</t>
  </si>
  <si>
    <t>Studies in Political Transition</t>
  </si>
  <si>
    <t>DK508.848 -- .M35 2014eb</t>
  </si>
  <si>
    <t>European Union -- Ukraine. ; Ukraine -- History -- Euromaidan Protests, 2013-2014. ; Ukraine -- Politics and government -- 1991- ; Ukraine -- Foreign relations -- Russia (Federation) ; Russia (Federation) -- Foreign relations -- Ukraine.</t>
  </si>
  <si>
    <t>Bern</t>
  </si>
  <si>
    <t>SWITZERLAND</t>
  </si>
  <si>
    <t>Peter Lang AG, Internationaler Verlag der Wissenschaften</t>
  </si>
  <si>
    <t>Stepanenko, Viktor;Pylynskyi, Yaroslav</t>
  </si>
  <si>
    <t>Interdisciplinary Studies on Central and Eastern Europe</t>
  </si>
  <si>
    <t>DK508.846 -- .U373 2015eb</t>
  </si>
  <si>
    <t>Democratization -- Ukraine. ; Political participation -- Ukraine. ; Protest movements -- Ukraine -- History. ; Social movements -- Ukraine -- History. ; Ukraine -- Politics and government -- 1991-</t>
  </si>
  <si>
    <t>Geography/Travel; History</t>
  </si>
  <si>
    <t>Norström, Róza</t>
  </si>
  <si>
    <t>Studies in Communication and Politics Ser.</t>
  </si>
  <si>
    <t>DK508.852  .N67 2019</t>
  </si>
  <si>
    <t>Schaller, Helmut</t>
  </si>
  <si>
    <t>Symbolae Slavicae</t>
  </si>
  <si>
    <t>PG3807 -- .S33 2013eb</t>
  </si>
  <si>
    <t>Ukrainian philology -- Europe. ; Ukrainian philology -- History.</t>
  </si>
  <si>
    <t>Language/Linguistics; History; Fiction</t>
  </si>
  <si>
    <t>Smyrniw, Walter</t>
  </si>
  <si>
    <t>PG3924.S45 -- S69 2013eb</t>
  </si>
  <si>
    <t>Science fiction, Ukrainian -- History and criticism. ; Ukrainian literature -- 20th century -- History and criticism.</t>
  </si>
  <si>
    <t>Literature; Language/Linguistics; Fiction</t>
  </si>
  <si>
    <t>Rosen Young Adult</t>
  </si>
  <si>
    <t>Wolny, Philip</t>
  </si>
  <si>
    <t>Bearing Witness: Genocide and Ethnic Cleansing Ser.</t>
  </si>
  <si>
    <t>DK508.8377 .W656 2018</t>
  </si>
  <si>
    <t>Ukraine-History-Famine, 1932-1933-Juvenile literature. ; Genocide-Ukraine-History-20th century-Juvenile literature.</t>
  </si>
  <si>
    <t>Hamburg</t>
  </si>
  <si>
    <t>Reichhard, Matthias</t>
  </si>
  <si>
    <t>Diplomica</t>
  </si>
  <si>
    <t>DJK42 -- .R45 2008eb</t>
  </si>
  <si>
    <t>Nationalism -- Europe, Eastern -- History. ; Europe, Eastern -- Politics and government.</t>
  </si>
  <si>
    <t>Nordhausen</t>
  </si>
  <si>
    <t>Bellers, Jürgen;Porsche-Ludwig, Markus</t>
  </si>
  <si>
    <t>DK508.51 -- .B455 2014eb</t>
  </si>
  <si>
    <t>Ukraine -- History. ; Ukraine -- Politics and government.</t>
  </si>
  <si>
    <t>Berlin</t>
  </si>
  <si>
    <t>Makarychev, Andrey;Yatsyk, Alexandra</t>
  </si>
  <si>
    <t>JC311 -- .M353 2016eb</t>
  </si>
  <si>
    <t>Europe--History.</t>
  </si>
  <si>
    <t>Göttingen</t>
  </si>
  <si>
    <t>Horsch, Andreas;Sysoyeva, Larysa</t>
  </si>
  <si>
    <t>HG1811.F563 2011</t>
  </si>
  <si>
    <t>Financial institutions.</t>
  </si>
  <si>
    <t>Solovyeva, Irina</t>
  </si>
  <si>
    <t>HD1415.S656 2017</t>
  </si>
  <si>
    <t>Agriculture--Economic aspects.</t>
  </si>
  <si>
    <t>Agriculture; Economics; Business/Management</t>
  </si>
  <si>
    <t>Anchor Academic Publishing</t>
  </si>
  <si>
    <t>O'Shea, Nadine</t>
  </si>
  <si>
    <t>D863 .O744 2018</t>
  </si>
  <si>
    <t>World politics-21st century. ; Western countries-Foreign relations-Russia. ; Russia-Foreign relations-Western countries.</t>
  </si>
  <si>
    <t>Andruchowytsch, Juri</t>
  </si>
  <si>
    <t>DK508.848 .E976 2014</t>
  </si>
  <si>
    <t>Protest movements-Ukraine-History. ; Opposition (Political science)-Ukraine.</t>
  </si>
  <si>
    <t>München</t>
  </si>
  <si>
    <t>Popov, Dmitri;Milstein, Ilia</t>
  </si>
  <si>
    <t>DK508.848$b.P676 2012</t>
  </si>
  <si>
    <t>Tymoshenko, IUliia,-1960- ; Politicians-Ukraine-Biography. ; Ukraine-Politics and government-1991-</t>
  </si>
  <si>
    <t>Wiesbaden</t>
  </si>
  <si>
    <t>Müller, Daniel;Wingender, Monika</t>
  </si>
  <si>
    <t>Interdisziplinäre Studien zum östlichen Europa</t>
  </si>
  <si>
    <t>P40 .D573 2020</t>
  </si>
  <si>
    <t>Sociolinguistics. ; Bilingualism.</t>
  </si>
  <si>
    <t>Rap, Myroslava</t>
  </si>
  <si>
    <t>Studien zur Friedensethik</t>
  </si>
  <si>
    <t>BX4711.163 -- .R37 2015eb</t>
  </si>
  <si>
    <t>Reconciliation--Religious aspects.</t>
  </si>
  <si>
    <t>Augsburg</t>
  </si>
  <si>
    <t>Volynets, Lyudmyla</t>
  </si>
  <si>
    <t>HD6735.U5 .V659 2015</t>
  </si>
  <si>
    <t>Labor unions-Ukraine. ; Labor unions-Ukraine-History-20th century.</t>
  </si>
  <si>
    <t>The Last Empire : The Final Days of the Soviet Union</t>
  </si>
  <si>
    <t>Simon &amp; Schuster</t>
  </si>
  <si>
    <t>Oneworld Publications</t>
  </si>
  <si>
    <t>Oxford</t>
  </si>
  <si>
    <t>DK286 .P565 2015</t>
  </si>
  <si>
    <t>947.085/4</t>
  </si>
  <si>
    <t>Nationalism-Russia (Federation) ; Nationalism-Ukraine. ; Cold War. ; Soviet Union-History-1985-1991. ; United States-Foreign relations-Soviet Union. ; Soviet Union-Foreign relations-United States.</t>
  </si>
  <si>
    <t>Berlin, Heidelberg</t>
  </si>
  <si>
    <t>Springer</t>
  </si>
  <si>
    <t>Smith, Jim;Beresford, Nicholas A.</t>
  </si>
  <si>
    <t>Springer Praxis Bks.</t>
  </si>
  <si>
    <t>QC795.32.R3</t>
  </si>
  <si>
    <t>Chernobyl Nuclear Accident, Chornobyl', Ukraine, 1986 -- Environmental aspects. ; Radioactive pollution -- Ukraine -- Chornobyl'. ; Nuclear power plants -- Accidents -- Environmental aspects -- Ukraine -- Chornobyl'.</t>
  </si>
  <si>
    <t>Science: Physics; Social Science; Science</t>
  </si>
  <si>
    <t>Palgrave Macmillan</t>
  </si>
  <si>
    <t>Meleshevich, A.</t>
  </si>
  <si>
    <t>JF20-1177</t>
  </si>
  <si>
    <t>Political parties -- Baltic States -- History. ; Political parties -- Russia (Federation) -- History. ; Political parties -- Ukraine -- History. ; Baltic States -- Politics and government -- 1991- ; Russia (Federation) -- Politics and government -- 1991- ; Ukraine -- Politics and government -- 1991-</t>
  </si>
  <si>
    <t>Dordrecht</t>
  </si>
  <si>
    <t>NETHERLANDS, THE</t>
  </si>
  <si>
    <t>Onishi, Yasuo;Voitsekhovich, Oleg V.;Zheleznyak, Mark J.</t>
  </si>
  <si>
    <t>Environmental Pollution Ser.</t>
  </si>
  <si>
    <t>TD172-193.5</t>
  </si>
  <si>
    <t>Radioactive pollution of water -- Ukraine -- Chornobyl'. ; Radiation -- Safety measures. ; Chernobyl Nuclear Accident, Chornobyl', Ukraine, 1986 -- Environmental aspects.</t>
  </si>
  <si>
    <t>Engineering; Engineering: Environmental; Social Science</t>
  </si>
  <si>
    <t xml:space="preserve">Leontiy, Halyna;Kulturwissenschaftliches Institut Staff;Kulturwissenschaftliches Institut E, Dr Halyna Leontiy </t>
  </si>
  <si>
    <t>H1-970.9</t>
  </si>
  <si>
    <t>Intercultural communication -- Germany. ; Intercultural communication -- Ukraine. ; Intercultural communication.</t>
  </si>
  <si>
    <t>White, Stephen;Feklyunina, Valentina</t>
  </si>
  <si>
    <t>JZ2-6530</t>
  </si>
  <si>
    <t>International relations</t>
  </si>
  <si>
    <t>Onuch, O.</t>
  </si>
  <si>
    <t>JA76</t>
  </si>
  <si>
    <t>Social movements -- Argentina -- History. ; Social movements -- Ukraine -- History. ; Protest movements -- Argentina -- History. ; Protest movements -- Ukraine -- History.</t>
  </si>
  <si>
    <t>Vitale, Ksenija</t>
  </si>
  <si>
    <t>NATO Science for Peace and Security Series C: Environmental Security Ser.</t>
  </si>
  <si>
    <t>QD1-999</t>
  </si>
  <si>
    <t>Human security -- Balkan Peninsula -- Congresses. ; Human security -- Ukraine -- Congresses. ; Environmental protection -- Ukraine -- Congresses. ; Environmental protection -- Balkan Peninsula -- Congresses.</t>
  </si>
  <si>
    <t>Political Science; Science: Chemistry; Science</t>
  </si>
  <si>
    <t>Palgrave Pivot</t>
  </si>
  <si>
    <t>Kandiyoti, Rafael</t>
  </si>
  <si>
    <t>JA1-92</t>
  </si>
  <si>
    <t>Energy policy -- European Union countries. ; Natural gas -- Government policy -- European Union countries. ; Natural gas -- Government policy -- Russia (Federation) ; Energy policy -- Russia (Federation) ; Europe -- Foreign economic relations -- Russia (Federation) ; Russia (Federation) -- Foreign economic relations -- Europe.</t>
  </si>
  <si>
    <t>Political Science; Economics; Environmental Studies</t>
  </si>
  <si>
    <t>Heßler, Renate;Brenner, Hatto</t>
  </si>
  <si>
    <t>Essentials Ser.</t>
  </si>
  <si>
    <t>HF1365</t>
  </si>
  <si>
    <t>Ukraine--Economic conditions.</t>
  </si>
  <si>
    <t>Schmidtke, Oliver;Yekelchyk, S.</t>
  </si>
  <si>
    <t>341.242/20947</t>
  </si>
  <si>
    <t>Political Science; Law</t>
  </si>
  <si>
    <t>Cham</t>
  </si>
  <si>
    <t>Krawchuk, Andrii;Bremer, Thomas</t>
  </si>
  <si>
    <t>BL60</t>
  </si>
  <si>
    <t>Russia-Politics and government</t>
  </si>
  <si>
    <t>Resende, Erica;Budrytė, Dovilė;Buhari-Gulmez, Didem</t>
  </si>
  <si>
    <t>Ukraine-Politics and government. ; Russia-Politics and government.</t>
  </si>
  <si>
    <t>Uehling, G.</t>
  </si>
  <si>
    <t>Anthropology, History and the Critical Imagination Ser.</t>
  </si>
  <si>
    <t>GN</t>
  </si>
  <si>
    <t>947.7/100494388</t>
  </si>
  <si>
    <t>Crimean Tatars-History-20th century. ; Deportation-Ukraine-Crimea. ; Return migration-Ukraine-Crimea. ; Crimean Tatars-Interviews. ; Crimean Tatars-Civil rights-Soviet Union.</t>
  </si>
  <si>
    <t>Heidelberg</t>
  </si>
  <si>
    <t>Physica</t>
  </si>
  <si>
    <t>Cramon-Taubadel, Stephan von;Akimova, Iryna</t>
  </si>
  <si>
    <t>HD87-87.55</t>
  </si>
  <si>
    <t>338.9477/07</t>
  </si>
  <si>
    <t>Sustainable development-Ukraine. ; Ukraine-Economic policy-1991- ; Ukraine-Economic conditions-1991-</t>
  </si>
  <si>
    <t>Business/Management; Economics</t>
  </si>
  <si>
    <t>Hosking, Geoffrey A.</t>
  </si>
  <si>
    <t>Studies in Russia and East Europe Ser.</t>
  </si>
  <si>
    <t>DK1-949.5</t>
  </si>
  <si>
    <t>Church and state.</t>
  </si>
  <si>
    <t>Himka, John-Paul</t>
  </si>
  <si>
    <t>D900-2027</t>
  </si>
  <si>
    <t>Velychenko, S.</t>
  </si>
  <si>
    <t>Studies in Central and Eastern Europe Ser.</t>
  </si>
  <si>
    <t>JN1-9692.2</t>
  </si>
  <si>
    <t>Burakovsky, Ihor;Handrich, Lars;Hoffmann, Lutz</t>
  </si>
  <si>
    <t>Ukraine--Commercial policy--Congresses.</t>
  </si>
  <si>
    <t>Business/Management</t>
  </si>
  <si>
    <t>Hoffmann, Lutz;Möllers, Felicitas;Möllers, Felicitas</t>
  </si>
  <si>
    <t>HD72-88</t>
  </si>
  <si>
    <t>Ukraine--Economic conditions--1991---Congresses.</t>
  </si>
  <si>
    <t>Dragneva-Lewers, R.;Wolczuk, K.;Dragneva, Rilka</t>
  </si>
  <si>
    <t>Ukraine--Foreign relations--1991-</t>
  </si>
  <si>
    <t>Gaufman, Elizaveta</t>
  </si>
  <si>
    <t>New Security Challenges Ser.</t>
  </si>
  <si>
    <t>World history</t>
  </si>
  <si>
    <t>Military Science; Political Science</t>
  </si>
  <si>
    <t>The Hague</t>
  </si>
  <si>
    <t>Sayapin, Sergey;Tsybulenko, Evhen</t>
  </si>
  <si>
    <t>KZ6440-6530</t>
  </si>
  <si>
    <t>Ukraine-Foreign relations-Russia. ; Russia-Foreign relations-Ukraine. ; International relations.</t>
  </si>
  <si>
    <t>Veira-Ramos, Alberto;Liubyva, Tetiana;Golovakha, Evgenii</t>
  </si>
  <si>
    <t>Ukraine-Social life and customs-21st century.</t>
  </si>
  <si>
    <t>Kuzio, T.</t>
  </si>
  <si>
    <t>947.7/086</t>
  </si>
  <si>
    <t>Nationalism-Ukraine.</t>
  </si>
  <si>
    <t>Tatur, Melanie</t>
  </si>
  <si>
    <t>Social sciences.</t>
  </si>
  <si>
    <t>Marples, D.</t>
  </si>
  <si>
    <t>D1-DX301</t>
  </si>
  <si>
    <t>Stone, Norman;Solchanyk, Roman</t>
  </si>
  <si>
    <t>Political science. ; Interviews.</t>
  </si>
  <si>
    <t>Albright, David;Appatov, Semyen J.</t>
  </si>
  <si>
    <t>HF1351-1647</t>
  </si>
  <si>
    <t>National security-Europe. ; Ukraine-Foreign relations-Europe. ; Europe-Foreign relations-Ukraine.</t>
  </si>
  <si>
    <t>330.947/710854</t>
  </si>
  <si>
    <t>Perestroĭka-Ukraine-Public opinion.</t>
  </si>
  <si>
    <t>Political Science; Economics</t>
  </si>
  <si>
    <t>Krawchenko, Bohdan</t>
  </si>
  <si>
    <t>Harrowgate Ser.</t>
  </si>
  <si>
    <t>Kuzio, Taras</t>
  </si>
  <si>
    <t>Studies in Russian and East European History and Society Ser.</t>
  </si>
  <si>
    <t>Aasland, Aadne;Kropp, Sabine</t>
  </si>
  <si>
    <t>Federalism and Internal Conflicts Ser.</t>
  </si>
  <si>
    <t>Social Science; Political Science</t>
  </si>
  <si>
    <t>St Antony's Ser.</t>
  </si>
  <si>
    <t>Farmer, K. C.</t>
  </si>
  <si>
    <t>Studies in Contemporary History Ser.</t>
  </si>
  <si>
    <t>D1-2027</t>
  </si>
  <si>
    <t>Sinovets, Polina</t>
  </si>
  <si>
    <t>Contributions to International Relations Ser.</t>
  </si>
  <si>
    <t>JZ5587-6009</t>
  </si>
  <si>
    <t>Kravchuk, R.</t>
  </si>
  <si>
    <t>Political Evolution and Institutional Change</t>
  </si>
  <si>
    <t>JZ1252</t>
  </si>
  <si>
    <t>Ukraine-Economic conditions-1991-</t>
  </si>
  <si>
    <t>Economics; Political Science</t>
  </si>
  <si>
    <t>Palo Alto</t>
  </si>
  <si>
    <t>Glaser, Amelia M.</t>
  </si>
  <si>
    <t>Stanford Studies on Central and Eastern Europe Ser.</t>
  </si>
  <si>
    <t>PN57</t>
  </si>
  <si>
    <t>809/.93358438024</t>
  </si>
  <si>
    <t>Khmel'ny?t?s'kyi, Bohdan, -- approximately 1594-1657 -- In literature. ; Cossack-Polish War, 1648-1657 -- Literature and the war. ; Zaporozhians in literature. ; Cossacks in literature. ; Slavic literature -- History and criticism. ; Jewish literature -- History and criticism.</t>
  </si>
  <si>
    <t>Routledge</t>
  </si>
  <si>
    <t>Glantz, David M.;Orenstein, Harold S.</t>
  </si>
  <si>
    <t>Soviet (Russian) Study of War Ser.</t>
  </si>
  <si>
    <t>D764.3.K68 -- B38 2003eb</t>
  </si>
  <si>
    <t>World War, 1939-1945 -- Campaigns -- Ukraine -- Korsunʹ-Shevchenkivsʹkyĭ.</t>
  </si>
  <si>
    <t>Baton Rouge</t>
  </si>
  <si>
    <t>CRC Press</t>
  </si>
  <si>
    <t>Mould, R. F.</t>
  </si>
  <si>
    <t>TK1362.U38 -- M68 2000eb</t>
  </si>
  <si>
    <t>363.17/99/0947714</t>
  </si>
  <si>
    <t>Chernobyl Nuclear Accident, Chornobylʹ, Ukraine, 1986.</t>
  </si>
  <si>
    <t>Engineering; Engineering: Electrical; Social Science</t>
  </si>
  <si>
    <t>Balmaceda, Margarita M.</t>
  </si>
  <si>
    <t>BASEES/Routledge Series on Russian and East European Studies</t>
  </si>
  <si>
    <t>HD9502.R82 -- B35 2008eb</t>
  </si>
  <si>
    <t>Energy policy -- Russia (Federation) ; Energy policy -- Ukraine. ; Russia (Federation) -- Foreign relations -- Ukraine. ; Ukraine -- Foreign relations -- Russia (Federation)</t>
  </si>
  <si>
    <t>Business/Management; Economics; Environmental Studies</t>
  </si>
  <si>
    <t>Park, Chris</t>
  </si>
  <si>
    <t>Routledge Revivals Ser.</t>
  </si>
  <si>
    <t>TD196.R3 -- P37 1989eb</t>
  </si>
  <si>
    <t>Radioactive pollution -- Europe. ; Chernobyl Nuclear Accident, Chornobyl', Ukraine, 1986 -- Environmental aspects. ; Nuclear industry -- Public opinion.</t>
  </si>
  <si>
    <t>Florence</t>
  </si>
  <si>
    <t>Balfour, Rosa</t>
  </si>
  <si>
    <t>Routledge Advances in European Politics Ser.</t>
  </si>
  <si>
    <t>JZ1570 -- .B35 2012eb</t>
  </si>
  <si>
    <t>Egypt - Foreign relations - European Union countries</t>
  </si>
  <si>
    <t>Bertsch, Gary K.;Potter, William C.</t>
  </si>
  <si>
    <t>JZ6009.F67 D36</t>
  </si>
  <si>
    <t>327.1/747/0947</t>
  </si>
  <si>
    <t>Arms control</t>
  </si>
  <si>
    <t>Abingdon, Oxon</t>
  </si>
  <si>
    <t>Zaleska Onyshkevych, Larissa M. L.;Rewakowicz, Maria G.</t>
  </si>
  <si>
    <t>DK508.4 .C66 2014</t>
  </si>
  <si>
    <t>Ukraine -- Civilization. ; Ukraine -- Relations -- Europe. ; Europe -- Relations -- Ukraine.</t>
  </si>
  <si>
    <t>DK508.846.</t>
  </si>
  <si>
    <t>947.08/6</t>
  </si>
  <si>
    <t>Ukraine -- History -- 1991- -- Congresses.</t>
  </si>
  <si>
    <t>Piscataway</t>
  </si>
  <si>
    <t>Yaroshinskaya, Alla;Bertell, Rosalie;Ehrle, Lynn</t>
  </si>
  <si>
    <t>TK1362.U38 -- Y36513 2011eb</t>
  </si>
  <si>
    <t>Chernobyl Nuclear Accident, Chornobyl', Ukraine, 1986 -- Environmental aspects. ; Chernobyl Nuclear Accident, Chornobyl', Ukraine, 1986 -- Social aspects. ; Radioactive pollution -- Ukraine -- Chornobyl' Region. ; Soviet Union -- Politics and government -- 1985-1991.</t>
  </si>
  <si>
    <t>Social Science; Engineering: Electrical; Engineering</t>
  </si>
  <si>
    <t>Copsey, Nathaniel</t>
  </si>
  <si>
    <t>Post-Soviet Politics Ser.</t>
  </si>
  <si>
    <t>JZ1625 .C67 2016</t>
  </si>
  <si>
    <t>Poland-Foreign relations-1989--Public opinion. ; Ukraine-Foreign relations-1991--Public opinion. ; Public opinion-Poland.</t>
  </si>
  <si>
    <t>Besier, Gerhard;Stoklosa, Katarzyna</t>
  </si>
  <si>
    <t>DK293.N454 2017</t>
  </si>
  <si>
    <t>Russia (Federation) - Boundaries - Former Soviet republics</t>
  </si>
  <si>
    <t>Emeran, Christine</t>
  </si>
  <si>
    <t>Routledge Advances in Sociology Ser.</t>
  </si>
  <si>
    <t>HN530.9.A8.E447 2017</t>
  </si>
  <si>
    <t>Political activists--Ukraine--Biography.</t>
  </si>
  <si>
    <t>Edenborg, Emil</t>
  </si>
  <si>
    <t>Interventions Ser.</t>
  </si>
  <si>
    <t>P95.82.R9.E346</t>
  </si>
  <si>
    <t>Mass media--Political aspects--Russia (Federation)</t>
  </si>
  <si>
    <t>Boulder</t>
  </si>
  <si>
    <t>D'anieri, Paul;Kravchuk, Robert S.;Kuzio, Taras</t>
  </si>
  <si>
    <t>JN6635 .D365 2018</t>
  </si>
  <si>
    <t>Political culture-Ukraine. ; Post-communism-Ukraine. ; Social change-Ukraine. ; Ukraine-Social conditions-1991- ; Ukraine-Politics and government-1991-</t>
  </si>
  <si>
    <t>Milton</t>
  </si>
  <si>
    <t>Jaitner, Felix;Olteanu, Tina;Spöri, Tobias</t>
  </si>
  <si>
    <t>DK295 .C757 2018</t>
  </si>
  <si>
    <t>Former Soviet republics-Politics and government. ; Europe, Eastern-Politics and government.</t>
  </si>
  <si>
    <t>Nizhnikau, Ryhor</t>
  </si>
  <si>
    <t>JN6685.A55 .N594 2019</t>
  </si>
  <si>
    <t>341.242/209476</t>
  </si>
  <si>
    <t>European Union-Moldova. ; European Union-Ukraine. ; Eastern Partnership. ; Organizational change-Moldova. ; Organizational change-Ukraine. ; Moldova-Politics and government-1991- ; Ukraine-Politics and government-1991- ; European Union countries-Foreign relations-Moldova. ; Moldova-Foreign relations-European Union countries. ; European Union countries-Foreign relations-Ukraine. ; Ukraine-Foreign relations-European Union countries.</t>
  </si>
  <si>
    <t>Charap, Samuel;Colton, Timothy J.</t>
  </si>
  <si>
    <t>Adelphi Ser.</t>
  </si>
  <si>
    <t>DK508.848 .C437 2017</t>
  </si>
  <si>
    <t>Ukraine-Politics and government-1991- ; Ukraine-History-1991-</t>
  </si>
  <si>
    <t>Aslund, Anders;Menil, Georges de;Shpek, Roman;Pynzenyk, Viktor;Yushchenko, Viktor</t>
  </si>
  <si>
    <t>HC403 .E266 2015</t>
  </si>
  <si>
    <t>Ukraine-Economic policy-1991--Congresses.</t>
  </si>
  <si>
    <t>Oleinikova, Olga;Bayeh, Jumana</t>
  </si>
  <si>
    <t>Studies in Migration and Diaspora Ser.</t>
  </si>
  <si>
    <t>JN6639.A15 .D466 2020</t>
  </si>
  <si>
    <t>Democracy-Ukraine.</t>
  </si>
  <si>
    <t>Shevtsova, Maryna</t>
  </si>
  <si>
    <t>Routledge Studies in Gender, Sexuality and Politics Ser.</t>
  </si>
  <si>
    <t>KKX2467.G38 .S548 2021</t>
  </si>
  <si>
    <t>Sexual minorities-Civil rights-Turkey. ; Sexual minorities-Civil rights-Ukraine.</t>
  </si>
  <si>
    <t>Baysha, Olga</t>
  </si>
  <si>
    <t>Routledge Focus on Communication Studies</t>
  </si>
  <si>
    <t>Satzewich, Vic</t>
  </si>
  <si>
    <t>Global Diasporas Ser.</t>
  </si>
  <si>
    <t>DK508.44 -- .S28 2002eb</t>
  </si>
  <si>
    <t>909/.0491791082</t>
  </si>
  <si>
    <t>Ukrainians -- Foreign countries -- Social conditions. ; Ukraine -- Emigration and immigration -- History.</t>
  </si>
  <si>
    <t>History; Geography/Travel</t>
  </si>
  <si>
    <t>Whitmore, Sarah</t>
  </si>
  <si>
    <t>JN6637 -- .W56 2004eb</t>
  </si>
  <si>
    <t>Ukraine. -- Verkhovna Rada. ; Representative government and representation -- Ukraine. ; Ukraine -- Politics and government -- 1991-</t>
  </si>
  <si>
    <t>Glantz, David;Orenstein, Harold S.</t>
  </si>
  <si>
    <t>D764.3.L88 B38 2012</t>
  </si>
  <si>
    <t>Lviv (Ukraine) - History, Military</t>
  </si>
  <si>
    <t>Education; History</t>
  </si>
  <si>
    <t>Kibita, Nataliya</t>
  </si>
  <si>
    <t>HC336 .K495 2013</t>
  </si>
  <si>
    <t>Administrative economic councils - Ukraine</t>
  </si>
  <si>
    <t>Langbein, Julia</t>
  </si>
  <si>
    <t>Routledge/UACES Contemporary European Studies</t>
  </si>
  <si>
    <t>HD4215.45 -- .L35 2015eb</t>
  </si>
  <si>
    <t>382/.91420947</t>
  </si>
  <si>
    <t>Trade regulation - Ukraine</t>
  </si>
  <si>
    <t>Black, J. L.;Johns, Michael</t>
  </si>
  <si>
    <t>Routledge Contemporary Russia and Eastern Europe Ser.</t>
  </si>
  <si>
    <t>DK508.852 -- .R488 2016eb</t>
  </si>
  <si>
    <t>Brookfield</t>
  </si>
  <si>
    <t>Åberg, Martin;Sandberg, Mikael</t>
  </si>
  <si>
    <t>Social capital (Sociology)</t>
  </si>
  <si>
    <t>van Zon, Hans;Batako, Andre;Kreslavaska, Anna</t>
  </si>
  <si>
    <t>Business/Management; Political Science</t>
  </si>
  <si>
    <t>Romanets, Maryna</t>
  </si>
  <si>
    <t>Routledge Studies in Twentieth-Century Literature Ser.</t>
  </si>
  <si>
    <t>PG3916.2 .R663 2019</t>
  </si>
  <si>
    <t>Ukrainian literature-20th century-History and criticism. ; Literature and society-History-20th century.</t>
  </si>
  <si>
    <t>Bilocerkowycz, Jaro</t>
  </si>
  <si>
    <t>JN6639.A15 .B556 2019</t>
  </si>
  <si>
    <t>302.5/44/094771</t>
  </si>
  <si>
    <t>Political alienation-Ukraine. ; Alienation (Social psychology)-Ukraine. ; Dissenters-Ukraine-Biography. ; Ukraine-Politics and government-1945-1991. ; Ukraine-Social conditions-1945-1991.</t>
  </si>
  <si>
    <t>Routledge Studies in Cultural History Ser.</t>
  </si>
  <si>
    <t>DK508.8 .S553 2020</t>
  </si>
  <si>
    <t>Ukraine-History-1917- ; Revolutions-Ukraine.</t>
  </si>
  <si>
    <t>Clark, Elizabeth A.;Vovk, Dmytro</t>
  </si>
  <si>
    <t>Routledge Religion, Society and Government in Eastern Europe and the Former Soviet States Ser.</t>
  </si>
  <si>
    <t>BT736.2 .R455 2020</t>
  </si>
  <si>
    <t>War-Religious aspects-Christianity.</t>
  </si>
  <si>
    <t>Schmid, Ulrich</t>
  </si>
  <si>
    <t>Europa Country Perspectives Ser.</t>
  </si>
  <si>
    <t>DK508.848 .S365 2020</t>
  </si>
  <si>
    <t>European Union-Ukraine-Membership. ; Nationalism-Ukraine. ; Cultural pluralism-Ukraine. ; Ukraine-Politics and government-1991-</t>
  </si>
  <si>
    <t>Press, Ian;Pugh, Stefan;Pugh, Stefan;Pugh, Stefan</t>
  </si>
  <si>
    <t>Routledge Comprehensive Grammars Ser.</t>
  </si>
  <si>
    <t>PG3819.P84 1999</t>
  </si>
  <si>
    <t>Ukrainian language--Grammar.</t>
  </si>
  <si>
    <t>Language/Linguistics</t>
  </si>
  <si>
    <t>Armonk</t>
  </si>
  <si>
    <t>D'Anieri, Paul</t>
  </si>
  <si>
    <t>JN6635 -- .D365 2007eb</t>
  </si>
  <si>
    <t>Power (Social sciences) -- Ukraine. ; Ukraine -- Politics and government -- 1991-</t>
  </si>
  <si>
    <t>Boyd-Barrett, Oliver</t>
  </si>
  <si>
    <t>Media, War and Security Ser.</t>
  </si>
  <si>
    <t>DK508.852.B68 2017</t>
  </si>
  <si>
    <t>Ukraine Conflict, 2014---Mass media and the war.</t>
  </si>
  <si>
    <t>JZ1310.V63 2016</t>
  </si>
  <si>
    <t>Ukraine Conflict, 2014- - Influence</t>
  </si>
  <si>
    <t>Jones, Scott A.</t>
  </si>
  <si>
    <t>DK508.849 .J664 2018</t>
  </si>
  <si>
    <t>Ukraine-Foreign relations-1991-</t>
  </si>
  <si>
    <t>Ann Arbor</t>
  </si>
  <si>
    <t>Crowley, Stephen</t>
  </si>
  <si>
    <t>HD6735</t>
  </si>
  <si>
    <t>322/.2</t>
  </si>
  <si>
    <t>Iron and steel workers - Labor unions - Political activity - Ukraine</t>
  </si>
  <si>
    <t>Rukhadze, Vasili</t>
  </si>
  <si>
    <t>New Comparative Politics Ser.</t>
  </si>
  <si>
    <t>JN6639</t>
  </si>
  <si>
    <t>947.0009/0511</t>
  </si>
  <si>
    <t>Herron, Erik S.</t>
  </si>
  <si>
    <t>Weiser Center for Emerging Democracies Ser.</t>
  </si>
  <si>
    <t>JN6635</t>
  </si>
  <si>
    <t>Government accountability-Ukraine. ; Political corruption-Ukraine. ; Democratization-Ukraine.</t>
  </si>
  <si>
    <t>Dulles</t>
  </si>
  <si>
    <t>Schindler, John R.</t>
  </si>
  <si>
    <t>D512.S34 2015</t>
  </si>
  <si>
    <t>Galicia (Poland and Ukraine) - History, Military</t>
  </si>
  <si>
    <t>Chapel Hill</t>
  </si>
  <si>
    <t>Lower, Wendy</t>
  </si>
  <si>
    <t>DK508.833 -- .L69 2005eb</t>
  </si>
  <si>
    <t>940.53/4778</t>
  </si>
  <si>
    <t>Holocaust, Jewish (1939-1945) -- Ukraine -- ?Z?Hytomyrs'ka oblast'. ; World War, 1939-1945 -- Ukraine -- ?Z?Hytomyrs'ka oblast'. ; ?Z?Hytomyrs'ka oblast' (Ukraine) -- History -- German occupation, 1941-1944. ; Germany -- Politics and government -- 1933-1945. ; Germany -- Colonies -- Ukraine -- ?Z?Hytomyrs'ka oblast' -- History -- 20th century.</t>
  </si>
  <si>
    <t>HX550.N3.V459 2015eb</t>
  </si>
  <si>
    <t>Nationalism and communism--History.</t>
  </si>
  <si>
    <t>Struk, Danylo  Husar</t>
  </si>
  <si>
    <t>Heritage</t>
  </si>
  <si>
    <t>DK508.A4.E539 1993</t>
  </si>
  <si>
    <t>Kubijovyc, Volodymyr</t>
  </si>
  <si>
    <t>DK508.A4.E539 1988</t>
  </si>
  <si>
    <t>DK508.A4.E539 1985</t>
  </si>
  <si>
    <t>Kuromiya, Hiroaki</t>
  </si>
  <si>
    <t>KLA40.P64.K87 2012</t>
  </si>
  <si>
    <t>Pauly, Matthew</t>
  </si>
  <si>
    <t>P119.32.U38</t>
  </si>
  <si>
    <t>Nationalism and socialism - Ukraine - History - 20th century</t>
  </si>
  <si>
    <t>Education; Language/Linguistics</t>
  </si>
  <si>
    <t>Ukrainians - Historiography</t>
  </si>
  <si>
    <t>Luciuk, Lubomyr, Y.;Hryniuk, Stella</t>
  </si>
  <si>
    <t>F1035.U5.C363 1991</t>
  </si>
  <si>
    <t>971/.00491791</t>
  </si>
  <si>
    <t>Kubijovyc, Volodymr</t>
  </si>
  <si>
    <t>AG60.U4.U373 1988</t>
  </si>
  <si>
    <t>General Works/Reference</t>
  </si>
  <si>
    <t>Staples, John R.</t>
  </si>
  <si>
    <t>Tsarist and Soviet Mennonite Studies</t>
  </si>
  <si>
    <t>DK508.9.M65.S73 2003</t>
  </si>
  <si>
    <t>947.7/3</t>
  </si>
  <si>
    <t>Hankivsky, Olena;Salnykova, Anastasiya</t>
  </si>
  <si>
    <t>HQ1075.5.U38.G45 2012</t>
  </si>
  <si>
    <t>Magocsi, Paul Robert</t>
  </si>
  <si>
    <t>DK508.51.M34 2010</t>
  </si>
  <si>
    <t>Richardson, Tanya</t>
  </si>
  <si>
    <t>Anthropological Horizons</t>
  </si>
  <si>
    <t>DK508.95 O33.R534 2008</t>
  </si>
  <si>
    <t>Remy, Johannes</t>
  </si>
  <si>
    <t>DK508.772.R469 2016</t>
  </si>
  <si>
    <t>Nationalism--Ukraine--History--19th century.</t>
  </si>
  <si>
    <t>Hinther, Rhonda L.</t>
  </si>
  <si>
    <t>Studies in Gender and History</t>
  </si>
  <si>
    <t>JA83 .H568 2018</t>
  </si>
  <si>
    <t>Right and left (Political science) ; Right and left (Political science)-Canada-History-20th century.</t>
  </si>
  <si>
    <t>Bilenky, Serhiy</t>
  </si>
  <si>
    <t>DK508.935 .B554 2018</t>
  </si>
  <si>
    <t>Urbanization-Ukraine-Kiev-History-20th century. ; Kiev (Ukraine)-History-20th century.</t>
  </si>
  <si>
    <t>Kaye, Vladimir, J.</t>
  </si>
  <si>
    <t>F1035.U5 .K394 2018</t>
  </si>
  <si>
    <t>Ukrainians-Canada.</t>
  </si>
  <si>
    <t>University of Toronto Press, Scholarly Publishing Division</t>
  </si>
  <si>
    <t>Zayarnyuk, Andriy</t>
  </si>
  <si>
    <t>DK508.95.L86 .Z393 2020</t>
  </si>
  <si>
    <t>Lʹviv (Ukraine)-History-20th century.</t>
  </si>
  <si>
    <t>Ladygina, Yuliya</t>
  </si>
  <si>
    <t>PG3948.K55 .L339 2019</t>
  </si>
  <si>
    <t>Kobyli︠a︡nsʹka, Olʹha,-1863-1942.</t>
  </si>
  <si>
    <t>Language/Linguistics; Literature</t>
  </si>
  <si>
    <t>DK265.8.U4 .V459 2019</t>
  </si>
  <si>
    <t>Ukraine-History-Revolution, 1917-1921.</t>
  </si>
  <si>
    <t>Tarnawsky, Maxim</t>
  </si>
  <si>
    <t>PG3948.L47</t>
  </si>
  <si>
    <t>Nechui-Levyetiskyi, I. S</t>
  </si>
  <si>
    <t>Liber, George</t>
  </si>
  <si>
    <t>DK508.812</t>
  </si>
  <si>
    <t>947.708/4</t>
  </si>
  <si>
    <t>Ukraine - History - 1917-</t>
  </si>
  <si>
    <t>Lindheim, Ralph;Luckyj, George, S.N.</t>
  </si>
  <si>
    <t>DK508.4.T693 1996</t>
  </si>
  <si>
    <t>Dyck, Harvey L.;Staples, John R.;Epp, Ingrid I.</t>
  </si>
  <si>
    <t>DK508.425.G47</t>
  </si>
  <si>
    <t>Mennonites - Ukraine, Southern - History - 19th century</t>
  </si>
  <si>
    <t>Luciuk, Lubomyr Y.</t>
  </si>
  <si>
    <t>F1035.U5.L835 2001</t>
  </si>
  <si>
    <t>Yekelchyk, Serhy</t>
  </si>
  <si>
    <t>DK508.813.Y454 2004</t>
  </si>
  <si>
    <t>DK508.9.G35.M346 2002</t>
  </si>
  <si>
    <t>Subtelny, Orest;University of Toronto Press Staff</t>
  </si>
  <si>
    <t>DK508.51.S93 2009</t>
  </si>
  <si>
    <t>Ukraine - Histoire</t>
  </si>
  <si>
    <t>Mochoruk, James;Hinther, Rhonda L.;Mochoruk, Jim</t>
  </si>
  <si>
    <t>Canadian Social History Series</t>
  </si>
  <si>
    <t>F1035.U5$b.R456 2011</t>
  </si>
  <si>
    <t>947.7/084</t>
  </si>
  <si>
    <t>PG3924.F5.A537 2012</t>
  </si>
  <si>
    <t>891.7/93409353</t>
  </si>
  <si>
    <t>Ukrainian fiction - 20th century - History and criticism</t>
  </si>
  <si>
    <t>Brogi Bercoff, Giovanna;Pavlyshyn, Marko;Plokhy, Serhii</t>
  </si>
  <si>
    <t>DK508.4 .U373 2017</t>
  </si>
  <si>
    <t>Ukraine-Civilization. ; Ukraine-Relations-Europe-History. ; Europe-Relations-Ukraine-History.</t>
  </si>
  <si>
    <t>Luckyj, George, S.N.</t>
  </si>
  <si>
    <t>PG3905 .L835 1992</t>
  </si>
  <si>
    <t>Ukrainian literature-History and criticism.</t>
  </si>
  <si>
    <t>Kononenko, Natalie</t>
  </si>
  <si>
    <t>PG3926 .K666 2019</t>
  </si>
  <si>
    <t>Dumy, Ukrainian. ; Dumy, Ukrainian-History and criticism.</t>
  </si>
  <si>
    <t>PG3948.S5 .T373 2018</t>
  </si>
  <si>
    <t>Shevchenko, Taras,-1814-1861. ; Poets, Ukrainian-19th century-Biography.</t>
  </si>
  <si>
    <t>Zychowicz, Jessica</t>
  </si>
  <si>
    <t>N7255.U47 .Z934 2020</t>
  </si>
  <si>
    <t>Art-Political aspects-Ukraine-History-21st century. ; Women's rights-Ukraine-History-21st century. ; Gay rights-Ukraine-History-21st century. ; Feminism-Ukraine-History-21st century. ; Feminism and art-Ukraine. ; Art, Ukrainian-21st century.</t>
  </si>
  <si>
    <t>Fine Arts</t>
  </si>
  <si>
    <t>Grekul, Lisa;Ledohowski, Lindy</t>
  </si>
  <si>
    <t>PR9194.5.U47.U536 2016eb</t>
  </si>
  <si>
    <t>Canadian literature--Ukrainian authors.</t>
  </si>
  <si>
    <t>AZ713.5.H78$b.P565 2005</t>
  </si>
  <si>
    <t>947.7/0072/02</t>
  </si>
  <si>
    <t>General Works/Reference; History</t>
  </si>
  <si>
    <t>Wallo, Oleksandra</t>
  </si>
  <si>
    <t>PN56.5.W64 .W355 2020</t>
  </si>
  <si>
    <t>Women in literature.</t>
  </si>
  <si>
    <t>Wisconsin</t>
  </si>
  <si>
    <t>Reilly, Diana Howansky</t>
  </si>
  <si>
    <t>DK4438</t>
  </si>
  <si>
    <t>940.53/14508991791</t>
  </si>
  <si>
    <t>Lemkivshchyna (Poland and Slovakia) - History</t>
  </si>
  <si>
    <t>Madison</t>
  </si>
  <si>
    <t>Khanenko-Friesen, Natalia</t>
  </si>
  <si>
    <t>Folklore Studies in a Multicultural World Ser.</t>
  </si>
  <si>
    <t>Ukrainian diaspora. ; Ukrainians -- Ethnic identity. ; Ukrainians -- Canada -- Ethnic identity. ; Ukrainians -- Canada -- Folklore.</t>
  </si>
  <si>
    <t>Alphen aan den Rijn</t>
  </si>
  <si>
    <t>Rabomizo, Denys;Bokareva, Olena</t>
  </si>
  <si>
    <t>K1130 .B653 2014</t>
  </si>
  <si>
    <t>Carriers-Law and legislation.</t>
  </si>
  <si>
    <t>Nikolai Gogol: Between Ukrainian and Russian Nationalism</t>
  </si>
  <si>
    <t>Full Record URL</t>
  </si>
  <si>
    <t>https://ebookcentral.proquest.com/lib/ulbdarmstadt/detail.action?docID=171383</t>
  </si>
  <si>
    <t>https://ebookcentral.proquest.com/lib/ulbdarmstadt/detail.action?docID=179856</t>
  </si>
  <si>
    <t>https://ebookcentral.proquest.com/lib/ulbdarmstadt/detail.action?docID=183439</t>
  </si>
  <si>
    <t>https://ebookcentral.proquest.com/lib/ulbdarmstadt/detail.action?docID=214540</t>
  </si>
  <si>
    <t>https://ebookcentral.proquest.com/lib/ulbdarmstadt/detail.action?docID=262316</t>
  </si>
  <si>
    <t>https://ebookcentral.proquest.com/lib/ulbdarmstadt/detail.action?docID=269064</t>
  </si>
  <si>
    <t>https://ebookcentral.proquest.com/lib/ulbdarmstadt/detail.action?docID=304127</t>
  </si>
  <si>
    <t>https://ebookcentral.proquest.com/lib/ulbdarmstadt/detail.action?docID=308022</t>
  </si>
  <si>
    <t>https://ebookcentral.proquest.com/lib/ulbdarmstadt/detail.action?docID=325417</t>
  </si>
  <si>
    <t>https://ebookcentral.proquest.com/lib/ulbdarmstadt/detail.action?docID=362719</t>
  </si>
  <si>
    <t>https://ebookcentral.proquest.com/lib/ulbdarmstadt/detail.action?docID=371530</t>
  </si>
  <si>
    <t>https://ebookcentral.proquest.com/lib/ulbdarmstadt/detail.action?docID=413347</t>
  </si>
  <si>
    <t>https://ebookcentral.proquest.com/lib/ulbdarmstadt/detail.action?docID=491273</t>
  </si>
  <si>
    <t>https://ebookcentral.proquest.com/lib/ulbdarmstadt/detail.action?docID=496675</t>
  </si>
  <si>
    <t>https://ebookcentral.proquest.com/lib/ulbdarmstadt/detail.action?docID=497490</t>
  </si>
  <si>
    <t>https://ebookcentral.proquest.com/lib/ulbdarmstadt/detail.action?docID=616753</t>
  </si>
  <si>
    <t>https://ebookcentral.proquest.com/lib/ulbdarmstadt/detail.action?docID=617383</t>
  </si>
  <si>
    <t>https://ebookcentral.proquest.com/lib/ulbdarmstadt/detail.action?docID=624331</t>
  </si>
  <si>
    <t>https://ebookcentral.proquest.com/lib/ulbdarmstadt/detail.action?docID=692955</t>
  </si>
  <si>
    <t>https://ebookcentral.proquest.com/lib/ulbdarmstadt/detail.action?docID=717915</t>
  </si>
  <si>
    <t>https://ebookcentral.proquest.com/lib/ulbdarmstadt/detail.action?docID=736043</t>
  </si>
  <si>
    <t>https://ebookcentral.proquest.com/lib/ulbdarmstadt/detail.action?docID=750043</t>
  </si>
  <si>
    <t>https://ebookcentral.proquest.com/lib/ulbdarmstadt/detail.action?docID=874264</t>
  </si>
  <si>
    <t>https://ebookcentral.proquest.com/lib/ulbdarmstadt/detail.action?docID=950400</t>
  </si>
  <si>
    <t>https://ebookcentral.proquest.com/lib/ulbdarmstadt/detail.action?docID=951106</t>
  </si>
  <si>
    <t>https://ebookcentral.proquest.com/lib/ulbdarmstadt/detail.action?docID=957816</t>
  </si>
  <si>
    <t>https://ebookcentral.proquest.com/lib/ulbdarmstadt/detail.action?docID=1099441</t>
  </si>
  <si>
    <t>https://ebookcentral.proquest.com/lib/ulbdarmstadt/detail.action?docID=1112404</t>
  </si>
  <si>
    <t>https://ebookcentral.proquest.com/lib/ulbdarmstadt/detail.action?docID=1128596</t>
  </si>
  <si>
    <t>https://ebookcentral.proquest.com/lib/ulbdarmstadt/detail.action?docID=1129275</t>
  </si>
  <si>
    <t>https://ebookcentral.proquest.com/lib/ulbdarmstadt/detail.action?docID=1319032</t>
  </si>
  <si>
    <t>https://ebookcentral.proquest.com/lib/ulbdarmstadt/detail.action?docID=1400887</t>
  </si>
  <si>
    <t>https://ebookcentral.proquest.com/lib/ulbdarmstadt/detail.action?docID=1565051</t>
  </si>
  <si>
    <t>https://ebookcentral.proquest.com/lib/ulbdarmstadt/detail.action?docID=1826620</t>
  </si>
  <si>
    <t>https://ebookcentral.proquest.com/lib/ulbdarmstadt/detail.action?docID=1837211</t>
  </si>
  <si>
    <t>https://ebookcentral.proquest.com/lib/ulbdarmstadt/detail.action?docID=1840993</t>
  </si>
  <si>
    <t>https://ebookcentral.proquest.com/lib/ulbdarmstadt/detail.action?docID=1900089</t>
  </si>
  <si>
    <t>https://ebookcentral.proquest.com/lib/ulbdarmstadt/detail.action?docID=1913686</t>
  </si>
  <si>
    <t>https://ebookcentral.proquest.com/lib/ulbdarmstadt/detail.action?docID=1968799</t>
  </si>
  <si>
    <t>https://ebookcentral.proquest.com/lib/ulbdarmstadt/detail.action?docID=1982524</t>
  </si>
  <si>
    <t>https://ebookcentral.proquest.com/lib/ulbdarmstadt/detail.action?docID=1987243</t>
  </si>
  <si>
    <t>https://ebookcentral.proquest.com/lib/ulbdarmstadt/detail.action?docID=2035925</t>
  </si>
  <si>
    <t>https://ebookcentral.proquest.com/lib/ulbdarmstadt/detail.action?docID=2060394</t>
  </si>
  <si>
    <t>https://ebookcentral.proquest.com/lib/ulbdarmstadt/detail.action?docID=2070745</t>
  </si>
  <si>
    <t>https://ebookcentral.proquest.com/lib/ulbdarmstadt/detail.action?docID=2077041</t>
  </si>
  <si>
    <t>https://ebookcentral.proquest.com/lib/ulbdarmstadt/detail.action?docID=2096648</t>
  </si>
  <si>
    <t>https://ebookcentral.proquest.com/lib/ulbdarmstadt/detail.action?docID=3007916</t>
  </si>
  <si>
    <t>https://ebookcentral.proquest.com/lib/ulbdarmstadt/detail.action?docID=3021703</t>
  </si>
  <si>
    <t>https://ebookcentral.proquest.com/lib/ulbdarmstadt/detail.action?docID=3022250</t>
  </si>
  <si>
    <t>https://ebookcentral.proquest.com/lib/ulbdarmstadt/detail.action?docID=3069163</t>
  </si>
  <si>
    <t>https://ebookcentral.proquest.com/lib/ulbdarmstadt/detail.action?docID=3070989</t>
  </si>
  <si>
    <t>https://ebookcentral.proquest.com/lib/ulbdarmstadt/detail.action?docID=3090102</t>
  </si>
  <si>
    <t>The Ukrainian Question : Russian Empire and Nationalism in the 19th Century</t>
  </si>
  <si>
    <t>https://ebookcentral.proquest.com/lib/ulbdarmstadt/detail.action?docID=3137232</t>
  </si>
  <si>
    <t>State-Building : A Comparative Study of Ukraine, Lithuania, Belarus, and Russia</t>
  </si>
  <si>
    <t>https://ebookcentral.proquest.com/lib/ulbdarmstadt/detail.action?docID=3137238</t>
  </si>
  <si>
    <t>https://ebookcentral.proquest.com/lib/ulbdarmstadt/detail.action?docID=3137252</t>
  </si>
  <si>
    <t>A Laboratory of Transnational History : Ukraine and Recent Ukrainian Historiography</t>
  </si>
  <si>
    <t>https://ebookcentral.proquest.com/lib/ulbdarmstadt/detail.action?docID=3137269</t>
  </si>
  <si>
    <t>https://ebookcentral.proquest.com/lib/ulbdarmstadt/detail.action?docID=3137278</t>
  </si>
  <si>
    <t>https://ebookcentral.proquest.com/lib/ulbdarmstadt/detail.action?docID=3300962</t>
  </si>
  <si>
    <t>https://ebookcentral.proquest.com/lib/ulbdarmstadt/detail.action?docID=3329100</t>
  </si>
  <si>
    <t>https://ebookcentral.proquest.com/lib/ulbdarmstadt/detail.action?docID=3330517</t>
  </si>
  <si>
    <t>https://ebookcentral.proquest.com/lib/ulbdarmstadt/detail.action?docID=3330615</t>
  </si>
  <si>
    <t>https://ebookcentral.proquest.com/lib/ulbdarmstadt/detail.action?docID=3330797</t>
  </si>
  <si>
    <t>https://ebookcentral.proquest.com/lib/ulbdarmstadt/detail.action?docID=3331850</t>
  </si>
  <si>
    <t>https://ebookcentral.proquest.com/lib/ulbdarmstadt/detail.action?docID=3332636</t>
  </si>
  <si>
    <t>https://ebookcentral.proquest.com/lib/ulbdarmstadt/detail.action?docID=3411006</t>
  </si>
  <si>
    <t>https://ebookcentral.proquest.com/lib/ulbdarmstadt/detail.action?docID=3414861</t>
  </si>
  <si>
    <t>https://ebookcentral.proquest.com/lib/ulbdarmstadt/detail.action?docID=3445326</t>
  </si>
  <si>
    <t>https://ebookcentral.proquest.com/lib/ulbdarmstadt/detail.action?docID=3445460</t>
  </si>
  <si>
    <t>https://ebookcentral.proquest.com/lib/ulbdarmstadt/detail.action?docID=3568960</t>
  </si>
  <si>
    <t>https://ebookcentral.proquest.com/lib/ulbdarmstadt/detail.action?docID=3569492</t>
  </si>
  <si>
    <t>https://ebookcentral.proquest.com/lib/ulbdarmstadt/detail.action?docID=4001914</t>
  </si>
  <si>
    <t>https://ebookcentral.proquest.com/lib/ulbdarmstadt/detail.action?docID=4097309</t>
  </si>
  <si>
    <t>https://ebookcentral.proquest.com/lib/ulbdarmstadt/detail.action?docID=4183947</t>
  </si>
  <si>
    <t>https://ebookcentral.proquest.com/lib/ulbdarmstadt/detail.action?docID=4331911</t>
  </si>
  <si>
    <t>https://ebookcentral.proquest.com/lib/ulbdarmstadt/detail.action?docID=4333611</t>
  </si>
  <si>
    <t>https://ebookcentral.proquest.com/lib/ulbdarmstadt/detail.action?docID=4350255</t>
  </si>
  <si>
    <t>https://ebookcentral.proquest.com/lib/ulbdarmstadt/detail.action?docID=4507451</t>
  </si>
  <si>
    <t>https://ebookcentral.proquest.com/lib/ulbdarmstadt/detail.action?docID=4511905</t>
  </si>
  <si>
    <t>https://ebookcentral.proquest.com/lib/ulbdarmstadt/detail.action?docID=4561566</t>
  </si>
  <si>
    <t>https://ebookcentral.proquest.com/lib/ulbdarmstadt/detail.action?docID=4568854</t>
  </si>
  <si>
    <t>https://ebookcentral.proquest.com/lib/ulbdarmstadt/detail.action?docID=4669242</t>
  </si>
  <si>
    <t>https://ebookcentral.proquest.com/lib/ulbdarmstadt/detail.action?docID=4669309</t>
  </si>
  <si>
    <t>https://ebookcentral.proquest.com/lib/ulbdarmstadt/detail.action?docID=4669310</t>
  </si>
  <si>
    <t>https://ebookcentral.proquest.com/lib/ulbdarmstadt/detail.action?docID=4669336</t>
  </si>
  <si>
    <t>https://ebookcentral.proquest.com/lib/ulbdarmstadt/detail.action?docID=4669358</t>
  </si>
  <si>
    <t>https://ebookcentral.proquest.com/lib/ulbdarmstadt/detail.action?docID=4669365</t>
  </si>
  <si>
    <t>https://ebookcentral.proquest.com/lib/ulbdarmstadt/detail.action?docID=4669582</t>
  </si>
  <si>
    <t>https://ebookcentral.proquest.com/lib/ulbdarmstadt/detail.action?docID=4669668</t>
  </si>
  <si>
    <t>https://ebookcentral.proquest.com/lib/ulbdarmstadt/detail.action?docID=4669681</t>
  </si>
  <si>
    <t>https://ebookcentral.proquest.com/lib/ulbdarmstadt/detail.action?docID=4669702</t>
  </si>
  <si>
    <t>https://ebookcentral.proquest.com/lib/ulbdarmstadt/detail.action?docID=4669767</t>
  </si>
  <si>
    <t>https://ebookcentral.proquest.com/lib/ulbdarmstadt/detail.action?docID=4669891</t>
  </si>
  <si>
    <t>https://ebookcentral.proquest.com/lib/ulbdarmstadt/detail.action?docID=4669905</t>
  </si>
  <si>
    <t>https://ebookcentral.proquest.com/lib/ulbdarmstadt/detail.action?docID=4669923</t>
  </si>
  <si>
    <t>https://ebookcentral.proquest.com/lib/ulbdarmstadt/detail.action?docID=4670268</t>
  </si>
  <si>
    <t>https://ebookcentral.proquest.com/lib/ulbdarmstadt/detail.action?docID=4671267</t>
  </si>
  <si>
    <t>https://ebookcentral.proquest.com/lib/ulbdarmstadt/detail.action?docID=4671366</t>
  </si>
  <si>
    <t>https://ebookcentral.proquest.com/lib/ulbdarmstadt/detail.action?docID=4671404</t>
  </si>
  <si>
    <t>https://ebookcentral.proquest.com/lib/ulbdarmstadt/detail.action?docID=4671938</t>
  </si>
  <si>
    <t>https://ebookcentral.proquest.com/lib/ulbdarmstadt/detail.action?docID=4671978</t>
  </si>
  <si>
    <t>https://ebookcentral.proquest.com/lib/ulbdarmstadt/detail.action?docID=4672151</t>
  </si>
  <si>
    <t>https://ebookcentral.proquest.com/lib/ulbdarmstadt/detail.action?docID=4672216</t>
  </si>
  <si>
    <t>https://ebookcentral.proquest.com/lib/ulbdarmstadt/detail.action?docID=4672386</t>
  </si>
  <si>
    <t>https://ebookcentral.proquest.com/lib/ulbdarmstadt/detail.action?docID=4672432</t>
  </si>
  <si>
    <t>https://ebookcentral.proquest.com/lib/ulbdarmstadt/detail.action?docID=4672452</t>
  </si>
  <si>
    <t>https://ebookcentral.proquest.com/lib/ulbdarmstadt/detail.action?docID=4672495</t>
  </si>
  <si>
    <t>https://ebookcentral.proquest.com/lib/ulbdarmstadt/detail.action?docID=4672623</t>
  </si>
  <si>
    <t>https://ebookcentral.proquest.com/lib/ulbdarmstadt/detail.action?docID=4672705</t>
  </si>
  <si>
    <t>https://ebookcentral.proquest.com/lib/ulbdarmstadt/detail.action?docID=4672858</t>
  </si>
  <si>
    <t>https://ebookcentral.proquest.com/lib/ulbdarmstadt/detail.action?docID=4698094</t>
  </si>
  <si>
    <t>https://ebookcentral.proquest.com/lib/ulbdarmstadt/detail.action?docID=4710113</t>
  </si>
  <si>
    <t>https://ebookcentral.proquest.com/lib/ulbdarmstadt/detail.action?docID=4716673</t>
  </si>
  <si>
    <t>https://ebookcentral.proquest.com/lib/ulbdarmstadt/detail.action?docID=4729936</t>
  </si>
  <si>
    <t>https://ebookcentral.proquest.com/lib/ulbdarmstadt/detail.action?docID=4730000</t>
  </si>
  <si>
    <t>https://ebookcentral.proquest.com/lib/ulbdarmstadt/detail.action?docID=4732718</t>
  </si>
  <si>
    <t>https://ebookcentral.proquest.com/lib/ulbdarmstadt/detail.action?docID=4743852</t>
  </si>
  <si>
    <t>https://ebookcentral.proquest.com/lib/ulbdarmstadt/detail.action?docID=4768314</t>
  </si>
  <si>
    <t>https://ebookcentral.proquest.com/lib/ulbdarmstadt/detail.action?docID=4773005</t>
  </si>
  <si>
    <t>https://ebookcentral.proquest.com/lib/ulbdarmstadt/detail.action?docID=4801163</t>
  </si>
  <si>
    <t>https://ebookcentral.proquest.com/lib/ulbdarmstadt/detail.action?docID=4877654</t>
  </si>
  <si>
    <t>https://ebookcentral.proquest.com/lib/ulbdarmstadt/detail.action?docID=4890814</t>
  </si>
  <si>
    <t>https://ebookcentral.proquest.com/lib/ulbdarmstadt/detail.action?docID=5019290</t>
  </si>
  <si>
    <t>https://ebookcentral.proquest.com/lib/ulbdarmstadt/detail.action?docID=5020724</t>
  </si>
  <si>
    <t>https://ebookcentral.proquest.com/lib/ulbdarmstadt/detail.action?docID=5042840</t>
  </si>
  <si>
    <t>https://ebookcentral.proquest.com/lib/ulbdarmstadt/detail.action?docID=5171118</t>
  </si>
  <si>
    <t>https://ebookcentral.proquest.com/lib/ulbdarmstadt/detail.action?docID=5240665</t>
  </si>
  <si>
    <t>https://ebookcentral.proquest.com/lib/ulbdarmstadt/detail.action?docID=5262965</t>
  </si>
  <si>
    <t>https://ebookcentral.proquest.com/lib/ulbdarmstadt/detail.action?docID=5306754</t>
  </si>
  <si>
    <t>https://ebookcentral.proquest.com/lib/ulbdarmstadt/detail.action?docID=5310262</t>
  </si>
  <si>
    <t>https://ebookcentral.proquest.com/lib/ulbdarmstadt/detail.action?docID=5320603</t>
  </si>
  <si>
    <t>https://ebookcentral.proquest.com/lib/ulbdarmstadt/detail.action?docID=5325768</t>
  </si>
  <si>
    <t>https://ebookcentral.proquest.com/lib/ulbdarmstadt/detail.action?docID=5347716</t>
  </si>
  <si>
    <t>https://ebookcentral.proquest.com/lib/ulbdarmstadt/detail.action?docID=5357883</t>
  </si>
  <si>
    <t>https://ebookcentral.proquest.com/lib/ulbdarmstadt/detail.action?docID=5379943</t>
  </si>
  <si>
    <t>https://ebookcentral.proquest.com/lib/ulbdarmstadt/detail.action?docID=5384680</t>
  </si>
  <si>
    <t>https://ebookcentral.proquest.com/lib/ulbdarmstadt/detail.action?docID=5405003</t>
  </si>
  <si>
    <t>https://ebookcentral.proquest.com/lib/ulbdarmstadt/detail.action?docID=5428178</t>
  </si>
  <si>
    <t>https://ebookcentral.proquest.com/lib/ulbdarmstadt/detail.action?docID=5431690</t>
  </si>
  <si>
    <t>https://ebookcentral.proquest.com/lib/ulbdarmstadt/detail.action?docID=5490710</t>
  </si>
  <si>
    <t>https://ebookcentral.proquest.com/lib/ulbdarmstadt/detail.action?docID=5490905</t>
  </si>
  <si>
    <t>https://ebookcentral.proquest.com/lib/ulbdarmstadt/detail.action?docID=5510566</t>
  </si>
  <si>
    <t>https://ebookcentral.proquest.com/lib/ulbdarmstadt/detail.action?docID=5536206</t>
  </si>
  <si>
    <t>https://ebookcentral.proquest.com/lib/ulbdarmstadt/detail.action?docID=5560639</t>
  </si>
  <si>
    <t>https://ebookcentral.proquest.com/lib/ulbdarmstadt/detail.action?docID=5572353</t>
  </si>
  <si>
    <t>https://ebookcentral.proquest.com/lib/ulbdarmstadt/detail.action?docID=5613601</t>
  </si>
  <si>
    <t>https://ebookcentral.proquest.com/lib/ulbdarmstadt/detail.action?docID=5639389</t>
  </si>
  <si>
    <t>https://ebookcentral.proquest.com/lib/ulbdarmstadt/detail.action?docID=5675658</t>
  </si>
  <si>
    <t>https://ebookcentral.proquest.com/lib/ulbdarmstadt/detail.action?docID=5695596</t>
  </si>
  <si>
    <t>https://ebookcentral.proquest.com/lib/ulbdarmstadt/detail.action?docID=5703352</t>
  </si>
  <si>
    <t>https://ebookcentral.proquest.com/lib/ulbdarmstadt/detail.action?docID=5703419</t>
  </si>
  <si>
    <t>https://ebookcentral.proquest.com/lib/ulbdarmstadt/detail.action?docID=5731662</t>
  </si>
  <si>
    <t>https://ebookcentral.proquest.com/lib/ulbdarmstadt/detail.action?docID=5735881</t>
  </si>
  <si>
    <t>https://ebookcentral.proquest.com/lib/ulbdarmstadt/detail.action?docID=5743866</t>
  </si>
  <si>
    <t>https://ebookcentral.proquest.com/lib/ulbdarmstadt/detail.action?docID=5745525</t>
  </si>
  <si>
    <t>https://ebookcentral.proquest.com/lib/ulbdarmstadt/detail.action?docID=5747222</t>
  </si>
  <si>
    <t>https://ebookcentral.proquest.com/lib/ulbdarmstadt/detail.action?docID=5747225</t>
  </si>
  <si>
    <t>https://ebookcentral.proquest.com/lib/ulbdarmstadt/detail.action?docID=5747922</t>
  </si>
  <si>
    <t>https://ebookcentral.proquest.com/lib/ulbdarmstadt/detail.action?docID=5760874</t>
  </si>
  <si>
    <t>https://ebookcentral.proquest.com/lib/ulbdarmstadt/detail.action?docID=5764247</t>
  </si>
  <si>
    <t>https://ebookcentral.proquest.com/lib/ulbdarmstadt/detail.action?docID=5776592</t>
  </si>
  <si>
    <t>https://ebookcentral.proquest.com/lib/ulbdarmstadt/detail.action?docID=5787666</t>
  </si>
  <si>
    <t>https://ebookcentral.proquest.com/lib/ulbdarmstadt/detail.action?docID=5825276</t>
  </si>
  <si>
    <t>https://ebookcentral.proquest.com/lib/ulbdarmstadt/detail.action?docID=5829880</t>
  </si>
  <si>
    <t>https://ebookcentral.proquest.com/lib/ulbdarmstadt/detail.action?docID=5847808</t>
  </si>
  <si>
    <t>https://ebookcentral.proquest.com/lib/ulbdarmstadt/detail.action?docID=5889881</t>
  </si>
  <si>
    <t>https://ebookcentral.proquest.com/lib/ulbdarmstadt/detail.action?docID=5892003</t>
  </si>
  <si>
    <t>https://ebookcentral.proquest.com/lib/ulbdarmstadt/detail.action?docID=5917290</t>
  </si>
  <si>
    <t>https://ebookcentral.proquest.com/lib/ulbdarmstadt/detail.action?docID=5939082</t>
  </si>
  <si>
    <t>https://ebookcentral.proquest.com/lib/ulbdarmstadt/detail.action?docID=5942833</t>
  </si>
  <si>
    <t>https://ebookcentral.proquest.com/lib/ulbdarmstadt/detail.action?docID=5964306</t>
  </si>
  <si>
    <t>https://ebookcentral.proquest.com/lib/ulbdarmstadt/detail.action?docID=5964372</t>
  </si>
  <si>
    <t>https://ebookcentral.proquest.com/lib/ulbdarmstadt/detail.action?docID=5975359</t>
  </si>
  <si>
    <t>https://ebookcentral.proquest.com/lib/ulbdarmstadt/detail.action?docID=5975414</t>
  </si>
  <si>
    <t>https://ebookcentral.proquest.com/lib/ulbdarmstadt/detail.action?docID=5979235</t>
  </si>
  <si>
    <t>https://ebookcentral.proquest.com/lib/ulbdarmstadt/detail.action?docID=5979236</t>
  </si>
  <si>
    <t>https://ebookcentral.proquest.com/lib/ulbdarmstadt/detail.action?docID=5983110</t>
  </si>
  <si>
    <t>https://ebookcentral.proquest.com/lib/ulbdarmstadt/detail.action?docID=5983114</t>
  </si>
  <si>
    <t>https://ebookcentral.proquest.com/lib/ulbdarmstadt/detail.action?docID=5983117</t>
  </si>
  <si>
    <t>https://ebookcentral.proquest.com/lib/ulbdarmstadt/detail.action?docID=5983126</t>
  </si>
  <si>
    <t>https://ebookcentral.proquest.com/lib/ulbdarmstadt/detail.action?docID=6013761</t>
  </si>
  <si>
    <t>https://ebookcentral.proquest.com/lib/ulbdarmstadt/detail.action?docID=6028795</t>
  </si>
  <si>
    <t>https://ebookcentral.proquest.com/lib/ulbdarmstadt/detail.action?docID=6119370</t>
  </si>
  <si>
    <t>https://ebookcentral.proquest.com/lib/ulbdarmstadt/detail.action?docID=6148289</t>
  </si>
  <si>
    <t>https://ebookcentral.proquest.com/lib/ulbdarmstadt/detail.action?docID=6148910</t>
  </si>
  <si>
    <t>https://ebookcentral.proquest.com/lib/ulbdarmstadt/detail.action?docID=6192066</t>
  </si>
  <si>
    <t>https://ebookcentral.proquest.com/lib/ulbdarmstadt/detail.action?docID=6210896</t>
  </si>
  <si>
    <t>https://ebookcentral.proquest.com/lib/ulbdarmstadt/detail.action?docID=6227731</t>
  </si>
  <si>
    <t>https://ebookcentral.proquest.com/lib/ulbdarmstadt/detail.action?docID=6284976</t>
  </si>
  <si>
    <t>https://ebookcentral.proquest.com/lib/ulbdarmstadt/detail.action?docID=6287744</t>
  </si>
  <si>
    <t>https://ebookcentral.proquest.com/lib/ulbdarmstadt/detail.action?docID=6299265</t>
  </si>
  <si>
    <t>https://ebookcentral.proquest.com/lib/ulbdarmstadt/detail.action?docID=6320642</t>
  </si>
  <si>
    <t>https://ebookcentral.proquest.com/lib/ulbdarmstadt/detail.action?docID=6341480</t>
  </si>
  <si>
    <t>https://ebookcentral.proquest.com/lib/ulbdarmstadt/detail.action?docID=6354268</t>
  </si>
  <si>
    <t>https://ebookcentral.proquest.com/lib/ulbdarmstadt/detail.action?docID=6354294</t>
  </si>
  <si>
    <t>https://ebookcentral.proquest.com/lib/ulbdarmstadt/detail.action?docID=6357614</t>
  </si>
  <si>
    <t>https://ebookcentral.proquest.com/lib/ulbdarmstadt/detail.action?docID=6379584</t>
  </si>
  <si>
    <t>https://ebookcentral.proquest.com/lib/ulbdarmstadt/detail.action?docID=6387940</t>
  </si>
  <si>
    <t>https://ebookcentral.proquest.com/lib/ulbdarmstadt/detail.action?docID=6396133</t>
  </si>
  <si>
    <t>https://ebookcentral.proquest.com/lib/ulbdarmstadt/detail.action?docID=6396135</t>
  </si>
  <si>
    <t>https://ebookcentral.proquest.com/lib/ulbdarmstadt/detail.action?docID=6406005</t>
  </si>
  <si>
    <t>https://ebookcentral.proquest.com/lib/ulbdarmstadt/detail.action?docID=6487565</t>
  </si>
  <si>
    <t>https://ebookcentral.proquest.com/lib/ulbdarmstadt/detail.action?docID=6489438</t>
  </si>
  <si>
    <t>https://ebookcentral.proquest.com/lib/ulbdarmstadt/detail.action?docID=6509863</t>
  </si>
  <si>
    <t>https://ebookcentral.proquest.com/lib/ulbdarmstadt/detail.action?docID=6578544</t>
  </si>
  <si>
    <t>https://ebookcentral.proquest.com/lib/ulbdarmstadt/detail.action?docID=6580473</t>
  </si>
  <si>
    <t>https://ebookcentral.proquest.com/lib/ulbdarmstadt/detail.action?docID=6580523</t>
  </si>
  <si>
    <t>https://ebookcentral.proquest.com/lib/ulbdarmstadt/detail.action?docID=6581529</t>
  </si>
  <si>
    <t>https://ebookcentral.proquest.com/lib/ulbdarmstadt/detail.action?docID=6581850</t>
  </si>
  <si>
    <t>https://ebookcentral.proquest.com/lib/ulbdarmstadt/detail.action?docID=6582271</t>
  </si>
  <si>
    <t>https://ebookcentral.proquest.com/lib/ulbdarmstadt/detail.action?docID=6583888</t>
  </si>
  <si>
    <t>https://ebookcentral.proquest.com/lib/ulbdarmstadt/detail.action?docID=6612979</t>
  </si>
  <si>
    <t>Nikolai Gogol : Between Ukrainian and Russian Nationalism</t>
  </si>
  <si>
    <t>Bojanowska, Edyta M.</t>
  </si>
  <si>
    <t>https://ebookcentral.proquest.com/lib/ulbdarmstadt/detail.action?docID=6627870</t>
  </si>
  <si>
    <t>https://ebookcentral.proquest.com/lib/ulbdarmstadt/detail.action?docID=6679271</t>
  </si>
  <si>
    <t>https://ebookcentral.proquest.com/lib/ulbdarmstadt/detail.action?docID=6728659</t>
  </si>
  <si>
    <t>https://ebookcentral.proquest.com/lib/ulbdarmstadt/detail.action?docID=6732887</t>
  </si>
  <si>
    <t>https://ebookcentral.proquest.com/lib/ulbdarmstadt/detail.action?docID=6812088</t>
  </si>
  <si>
    <t>https://ebookcentral.proquest.com/lib/ulbdarmstadt/detail.action?docID=6837552</t>
  </si>
  <si>
    <t>https://ebookcentral.proquest.com/lib/ulbdarmstadt/detail.action?docID=6855377</t>
  </si>
  <si>
    <t>https://ebookcentral.proquest.com/lib/ulbdarmstadt/detail.action?docID=6859900</t>
  </si>
  <si>
    <t>https://ebookcentral.proquest.com/lib/ulbdarmstadt/detail.action?docID=6861861</t>
  </si>
  <si>
    <t>https://ebookcentral.proquest.com/lib/ulbdarmstadt/detail.action?docID=6861870</t>
  </si>
  <si>
    <t>https://ebookcentral.proquest.com/lib/ulbdarmstadt/detail.action?docID=6868210</t>
  </si>
  <si>
    <t>https://ebookcentral.proquest.com/lib/ulbdarmstadt/detail.action?docID=6876134</t>
  </si>
  <si>
    <t>https://ebookcentral.proquest.com/lib/ulbdarmstadt/detail.action?docID=6887896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</si>
</sst>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20220325_2602974_ulbdarmstad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5"/>
  <sheetViews>
    <sheetView workbookViewId="0">
      <pane ySplit="1" topLeftCell="A19" activePane="bottomLeft" state="frozen"/>
      <selection pane="bottomLeft" activeCell="A135" sqref="A135"/>
    </sheetView>
  </sheetViews>
  <sheetFormatPr baseColWidth="10" defaultColWidth="9.1796875" defaultRowHeight="14.5" x14ac:dyDescent="0.35"/>
  <cols>
    <col min="1" max="1" width="75.54296875" customWidth="1"/>
    <col min="2" max="3" width="13.81640625" bestFit="1" customWidth="1"/>
    <col min="4" max="4" width="28.81640625" bestFit="1" customWidth="1"/>
    <col min="5" max="5" width="52" bestFit="1" customWidth="1"/>
    <col min="8" max="8" width="16.26953125" bestFit="1" customWidth="1"/>
  </cols>
  <sheetData>
    <row r="1" spans="1:20" x14ac:dyDescent="0.35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273</v>
      </c>
      <c r="G1" t="s">
        <v>274</v>
      </c>
      <c r="H1" t="s">
        <v>275</v>
      </c>
      <c r="I1" t="s">
        <v>276</v>
      </c>
      <c r="J1" t="s">
        <v>277</v>
      </c>
      <c r="K1" t="s">
        <v>278</v>
      </c>
      <c r="L1" t="s">
        <v>279</v>
      </c>
      <c r="M1" t="s">
        <v>280</v>
      </c>
      <c r="N1" t="s">
        <v>281</v>
      </c>
      <c r="O1" t="s">
        <v>282</v>
      </c>
      <c r="P1" t="s">
        <v>283</v>
      </c>
      <c r="Q1" t="s">
        <v>284</v>
      </c>
      <c r="R1" t="s">
        <v>285</v>
      </c>
      <c r="S1" t="s">
        <v>286</v>
      </c>
      <c r="T1" t="s">
        <v>287</v>
      </c>
    </row>
    <row r="2" spans="1:20" x14ac:dyDescent="0.35">
      <c r="A2" t="s">
        <v>288</v>
      </c>
      <c r="B2" s="1">
        <v>9780275963637</v>
      </c>
      <c r="C2" s="1">
        <v>9780313028366</v>
      </c>
      <c r="D2" t="s">
        <v>289</v>
      </c>
      <c r="E2" t="s">
        <v>290</v>
      </c>
      <c r="F2" t="s">
        <v>291</v>
      </c>
      <c r="G2" t="s">
        <v>292</v>
      </c>
      <c r="H2" s="2">
        <v>36219</v>
      </c>
      <c r="I2">
        <v>1999</v>
      </c>
      <c r="J2" t="s">
        <v>290</v>
      </c>
      <c r="K2">
        <v>167</v>
      </c>
      <c r="L2" t="s">
        <v>293</v>
      </c>
      <c r="P2" t="s">
        <v>294</v>
      </c>
      <c r="Q2" t="s">
        <v>295</v>
      </c>
      <c r="R2" t="s">
        <v>296</v>
      </c>
      <c r="S2" t="s">
        <v>297</v>
      </c>
      <c r="T2" t="s">
        <v>298</v>
      </c>
    </row>
    <row r="3" spans="1:20" x14ac:dyDescent="0.35">
      <c r="A3" t="s">
        <v>299</v>
      </c>
      <c r="B3" s="1">
        <v>9780313343636</v>
      </c>
      <c r="C3" s="1">
        <v>9780313343643</v>
      </c>
      <c r="D3" t="s">
        <v>289</v>
      </c>
      <c r="E3" t="s">
        <v>300</v>
      </c>
      <c r="F3" t="s">
        <v>301</v>
      </c>
      <c r="G3" t="s">
        <v>292</v>
      </c>
      <c r="H3" s="2">
        <v>39782</v>
      </c>
      <c r="I3">
        <v>2009</v>
      </c>
      <c r="J3" t="s">
        <v>302</v>
      </c>
      <c r="K3">
        <v>219</v>
      </c>
      <c r="L3" t="s">
        <v>303</v>
      </c>
      <c r="N3" t="s">
        <v>304</v>
      </c>
      <c r="P3" t="s">
        <v>305</v>
      </c>
      <c r="Q3">
        <v>947.7</v>
      </c>
      <c r="R3" t="s">
        <v>306</v>
      </c>
      <c r="S3" t="s">
        <v>297</v>
      </c>
      <c r="T3" t="s">
        <v>307</v>
      </c>
    </row>
    <row r="4" spans="1:20" x14ac:dyDescent="0.35">
      <c r="A4" t="s">
        <v>308</v>
      </c>
      <c r="B4" s="1">
        <v>9781563084256</v>
      </c>
      <c r="C4" s="1">
        <v>9780313069932</v>
      </c>
      <c r="D4" t="s">
        <v>289</v>
      </c>
      <c r="E4" t="s">
        <v>289</v>
      </c>
      <c r="F4" t="s">
        <v>301</v>
      </c>
      <c r="G4" t="s">
        <v>292</v>
      </c>
      <c r="H4" s="2">
        <v>35688</v>
      </c>
      <c r="I4">
        <v>1997</v>
      </c>
      <c r="J4" t="s">
        <v>309</v>
      </c>
      <c r="K4">
        <v>267</v>
      </c>
      <c r="L4" t="s">
        <v>310</v>
      </c>
      <c r="N4" t="s">
        <v>311</v>
      </c>
      <c r="P4" t="s">
        <v>312</v>
      </c>
      <c r="Q4">
        <v>398.23</v>
      </c>
      <c r="R4" t="s">
        <v>313</v>
      </c>
      <c r="S4" t="s">
        <v>297</v>
      </c>
      <c r="T4" t="s">
        <v>314</v>
      </c>
    </row>
    <row r="5" spans="1:20" x14ac:dyDescent="0.35">
      <c r="A5" t="s">
        <v>315</v>
      </c>
      <c r="B5" s="1">
        <v>9780275976224</v>
      </c>
      <c r="C5" s="1">
        <v>9780313015519</v>
      </c>
      <c r="D5" t="s">
        <v>289</v>
      </c>
      <c r="E5" t="s">
        <v>289</v>
      </c>
      <c r="F5" t="s">
        <v>301</v>
      </c>
      <c r="G5" t="s">
        <v>292</v>
      </c>
      <c r="H5" s="2">
        <v>37376</v>
      </c>
      <c r="I5">
        <v>2002</v>
      </c>
      <c r="J5" t="s">
        <v>316</v>
      </c>
      <c r="K5">
        <v>305</v>
      </c>
      <c r="L5" t="s">
        <v>317</v>
      </c>
      <c r="N5" t="s">
        <v>318</v>
      </c>
      <c r="P5" t="s">
        <v>319</v>
      </c>
      <c r="Q5" t="s">
        <v>320</v>
      </c>
      <c r="R5" t="s">
        <v>321</v>
      </c>
      <c r="S5" t="s">
        <v>297</v>
      </c>
      <c r="T5" t="s">
        <v>322</v>
      </c>
    </row>
    <row r="6" spans="1:20" x14ac:dyDescent="0.35">
      <c r="A6" t="s">
        <v>323</v>
      </c>
      <c r="B6" s="1">
        <v>9780313349201</v>
      </c>
      <c r="C6" s="1">
        <v>9780313349218</v>
      </c>
      <c r="D6" t="s">
        <v>289</v>
      </c>
      <c r="E6" t="s">
        <v>300</v>
      </c>
      <c r="F6" t="s">
        <v>291</v>
      </c>
      <c r="G6" t="s">
        <v>292</v>
      </c>
      <c r="H6" s="2">
        <v>39721</v>
      </c>
      <c r="I6">
        <v>2008</v>
      </c>
      <c r="J6" t="s">
        <v>302</v>
      </c>
      <c r="K6">
        <v>221</v>
      </c>
      <c r="L6" t="s">
        <v>324</v>
      </c>
      <c r="N6" t="s">
        <v>325</v>
      </c>
      <c r="P6" t="s">
        <v>326</v>
      </c>
      <c r="Q6">
        <v>947</v>
      </c>
      <c r="R6" t="s">
        <v>327</v>
      </c>
      <c r="S6" t="s">
        <v>297</v>
      </c>
      <c r="T6" t="s">
        <v>307</v>
      </c>
    </row>
    <row r="7" spans="1:20" x14ac:dyDescent="0.35">
      <c r="A7" t="s">
        <v>328</v>
      </c>
      <c r="B7" s="1">
        <v>9781440835025</v>
      </c>
      <c r="C7" s="1">
        <v>9781440835032</v>
      </c>
      <c r="D7" t="s">
        <v>289</v>
      </c>
      <c r="E7" t="s">
        <v>300</v>
      </c>
      <c r="F7" t="s">
        <v>329</v>
      </c>
      <c r="G7" t="s">
        <v>292</v>
      </c>
      <c r="H7" s="2">
        <v>42178</v>
      </c>
      <c r="I7">
        <v>2015</v>
      </c>
      <c r="J7" t="s">
        <v>316</v>
      </c>
      <c r="K7">
        <v>641</v>
      </c>
      <c r="L7" t="s">
        <v>330</v>
      </c>
      <c r="N7" t="s">
        <v>331</v>
      </c>
      <c r="P7" t="s">
        <v>332</v>
      </c>
      <c r="Q7">
        <v>320.947</v>
      </c>
      <c r="R7" t="s">
        <v>333</v>
      </c>
      <c r="S7" t="s">
        <v>297</v>
      </c>
      <c r="T7" t="s">
        <v>334</v>
      </c>
    </row>
    <row r="8" spans="1:20" x14ac:dyDescent="0.35">
      <c r="A8" t="s">
        <v>5</v>
      </c>
      <c r="B8" s="1">
        <v>9781532110535</v>
      </c>
      <c r="C8" s="1">
        <v>9781680786446</v>
      </c>
      <c r="D8" t="s">
        <v>6</v>
      </c>
      <c r="E8" t="s">
        <v>7</v>
      </c>
      <c r="G8" t="s">
        <v>292</v>
      </c>
      <c r="H8" s="2">
        <v>42979</v>
      </c>
      <c r="I8">
        <v>2018</v>
      </c>
      <c r="J8" t="s">
        <v>335</v>
      </c>
      <c r="K8">
        <v>43</v>
      </c>
      <c r="L8" t="s">
        <v>336</v>
      </c>
      <c r="M8">
        <v>1</v>
      </c>
      <c r="N8" t="s">
        <v>337</v>
      </c>
      <c r="S8" t="s">
        <v>297</v>
      </c>
      <c r="T8" t="s">
        <v>338</v>
      </c>
    </row>
    <row r="9" spans="1:20" x14ac:dyDescent="0.35">
      <c r="A9" t="s">
        <v>8</v>
      </c>
      <c r="B9" s="1">
        <v>9781618114709</v>
      </c>
      <c r="C9" s="1">
        <v>9781618114716</v>
      </c>
      <c r="D9" t="s">
        <v>9</v>
      </c>
      <c r="E9" t="s">
        <v>9</v>
      </c>
      <c r="F9" t="s">
        <v>339</v>
      </c>
      <c r="G9" t="s">
        <v>292</v>
      </c>
      <c r="H9" s="2">
        <v>42626</v>
      </c>
      <c r="I9">
        <v>2016</v>
      </c>
      <c r="J9" t="s">
        <v>9</v>
      </c>
      <c r="K9">
        <v>471</v>
      </c>
      <c r="L9" t="s">
        <v>340</v>
      </c>
      <c r="N9" t="s">
        <v>341</v>
      </c>
      <c r="P9" t="s">
        <v>342</v>
      </c>
      <c r="Q9" t="s">
        <v>343</v>
      </c>
      <c r="R9" t="s">
        <v>344</v>
      </c>
      <c r="S9" t="s">
        <v>297</v>
      </c>
      <c r="T9" t="s">
        <v>345</v>
      </c>
    </row>
    <row r="10" spans="1:20" x14ac:dyDescent="0.35">
      <c r="A10" t="s">
        <v>10</v>
      </c>
      <c r="B10" s="1">
        <v>9781618117366</v>
      </c>
      <c r="C10" s="1">
        <v>9781618117373</v>
      </c>
      <c r="D10" t="s">
        <v>9</v>
      </c>
      <c r="E10" t="s">
        <v>9</v>
      </c>
      <c r="F10" t="s">
        <v>339</v>
      </c>
      <c r="G10" t="s">
        <v>292</v>
      </c>
      <c r="H10" s="2">
        <v>43494</v>
      </c>
      <c r="I10">
        <v>2018</v>
      </c>
      <c r="J10" t="s">
        <v>9</v>
      </c>
      <c r="K10">
        <v>266</v>
      </c>
      <c r="L10" t="s">
        <v>346</v>
      </c>
      <c r="N10" t="s">
        <v>341</v>
      </c>
      <c r="P10" t="s">
        <v>347</v>
      </c>
      <c r="Q10" t="s">
        <v>348</v>
      </c>
      <c r="R10" t="s">
        <v>349</v>
      </c>
      <c r="S10" t="s">
        <v>297</v>
      </c>
      <c r="T10" t="s">
        <v>307</v>
      </c>
    </row>
    <row r="11" spans="1:20" x14ac:dyDescent="0.35">
      <c r="A11" t="s">
        <v>11</v>
      </c>
      <c r="B11" s="1">
        <v>9781618119681</v>
      </c>
      <c r="C11" s="1">
        <v>9781618119698</v>
      </c>
      <c r="D11" t="s">
        <v>9</v>
      </c>
      <c r="E11" t="s">
        <v>9</v>
      </c>
      <c r="F11" t="s">
        <v>339</v>
      </c>
      <c r="G11" t="s">
        <v>292</v>
      </c>
      <c r="H11" s="2">
        <v>43795</v>
      </c>
      <c r="I11">
        <v>2019</v>
      </c>
      <c r="J11" t="s">
        <v>9</v>
      </c>
      <c r="K11">
        <v>588</v>
      </c>
      <c r="L11" t="s">
        <v>350</v>
      </c>
      <c r="N11" t="s">
        <v>341</v>
      </c>
      <c r="P11" t="s">
        <v>351</v>
      </c>
      <c r="Q11">
        <v>891.79820900000004</v>
      </c>
      <c r="R11" t="s">
        <v>352</v>
      </c>
      <c r="S11" t="s">
        <v>297</v>
      </c>
      <c r="T11" t="s">
        <v>345</v>
      </c>
    </row>
    <row r="12" spans="1:20" x14ac:dyDescent="0.35">
      <c r="A12" t="s">
        <v>12</v>
      </c>
      <c r="B12" s="1">
        <v>9781618116611</v>
      </c>
      <c r="C12" s="1">
        <v>9781618116628</v>
      </c>
      <c r="D12" t="s">
        <v>9</v>
      </c>
      <c r="E12" t="s">
        <v>9</v>
      </c>
      <c r="F12" t="s">
        <v>339</v>
      </c>
      <c r="G12" t="s">
        <v>292</v>
      </c>
      <c r="H12" s="2">
        <v>43039</v>
      </c>
      <c r="I12">
        <v>2017</v>
      </c>
      <c r="J12" t="s">
        <v>9</v>
      </c>
      <c r="K12">
        <v>368</v>
      </c>
      <c r="L12" t="s">
        <v>353</v>
      </c>
      <c r="N12" t="s">
        <v>341</v>
      </c>
      <c r="P12" t="s">
        <v>354</v>
      </c>
      <c r="Q12">
        <v>891.79840000000002</v>
      </c>
      <c r="R12" t="s">
        <v>355</v>
      </c>
      <c r="S12" t="s">
        <v>297</v>
      </c>
      <c r="T12" t="s">
        <v>345</v>
      </c>
    </row>
    <row r="13" spans="1:20" x14ac:dyDescent="0.35">
      <c r="A13" t="s">
        <v>13</v>
      </c>
      <c r="B13" s="1">
        <v>9781644692387</v>
      </c>
      <c r="C13" s="1">
        <v>9781644692394</v>
      </c>
      <c r="D13" t="s">
        <v>9</v>
      </c>
      <c r="E13" t="s">
        <v>9</v>
      </c>
      <c r="F13" t="s">
        <v>339</v>
      </c>
      <c r="G13" t="s">
        <v>292</v>
      </c>
      <c r="H13" s="2">
        <v>43795</v>
      </c>
      <c r="I13">
        <v>2019</v>
      </c>
      <c r="J13" t="s">
        <v>9</v>
      </c>
      <c r="K13">
        <v>336</v>
      </c>
      <c r="L13" t="s">
        <v>356</v>
      </c>
      <c r="N13" t="s">
        <v>341</v>
      </c>
      <c r="P13" t="s">
        <v>357</v>
      </c>
      <c r="Q13">
        <v>891.79090040000006</v>
      </c>
      <c r="R13" t="s">
        <v>358</v>
      </c>
      <c r="S13" t="s">
        <v>297</v>
      </c>
      <c r="T13" t="s">
        <v>345</v>
      </c>
    </row>
    <row r="14" spans="1:20" x14ac:dyDescent="0.35">
      <c r="A14" t="s">
        <v>14</v>
      </c>
      <c r="B14" s="1">
        <v>9780857451187</v>
      </c>
      <c r="C14" s="1">
        <v>9780857451194</v>
      </c>
      <c r="D14" t="s">
        <v>15</v>
      </c>
      <c r="E14" t="s">
        <v>16</v>
      </c>
      <c r="F14" t="s">
        <v>359</v>
      </c>
      <c r="G14" t="s">
        <v>292</v>
      </c>
      <c r="H14" s="2">
        <v>40634</v>
      </c>
      <c r="I14">
        <v>2011</v>
      </c>
      <c r="J14" t="s">
        <v>16</v>
      </c>
      <c r="K14">
        <v>237</v>
      </c>
      <c r="L14" t="s">
        <v>360</v>
      </c>
      <c r="M14">
        <v>1</v>
      </c>
      <c r="P14" t="s">
        <v>361</v>
      </c>
      <c r="Q14">
        <v>305.40947709051198</v>
      </c>
      <c r="R14" t="s">
        <v>362</v>
      </c>
      <c r="S14" t="s">
        <v>297</v>
      </c>
      <c r="T14" t="s">
        <v>314</v>
      </c>
    </row>
    <row r="15" spans="1:20" x14ac:dyDescent="0.35">
      <c r="A15" t="s">
        <v>17</v>
      </c>
      <c r="B15" s="1">
        <v>9781785339783</v>
      </c>
      <c r="C15" s="1">
        <v>9781785339790</v>
      </c>
      <c r="D15" t="s">
        <v>15</v>
      </c>
      <c r="E15" t="s">
        <v>16</v>
      </c>
      <c r="F15" t="s">
        <v>359</v>
      </c>
      <c r="G15" t="s">
        <v>292</v>
      </c>
      <c r="H15" s="2">
        <v>43329</v>
      </c>
      <c r="I15">
        <v>2018</v>
      </c>
      <c r="J15" t="s">
        <v>16</v>
      </c>
      <c r="K15">
        <v>325</v>
      </c>
      <c r="L15" t="s">
        <v>363</v>
      </c>
      <c r="P15" t="s">
        <v>364</v>
      </c>
      <c r="Q15">
        <v>940.41470000000004</v>
      </c>
      <c r="R15" t="s">
        <v>365</v>
      </c>
      <c r="S15" t="s">
        <v>297</v>
      </c>
      <c r="T15" t="s">
        <v>307</v>
      </c>
    </row>
    <row r="16" spans="1:20" x14ac:dyDescent="0.35">
      <c r="A16" t="s">
        <v>366</v>
      </c>
      <c r="B16" s="1">
        <v>9781784530648</v>
      </c>
      <c r="C16" s="1">
        <v>9780857738042</v>
      </c>
      <c r="D16" t="s">
        <v>367</v>
      </c>
      <c r="E16" t="s">
        <v>368</v>
      </c>
      <c r="F16" t="s">
        <v>369</v>
      </c>
      <c r="G16" t="s">
        <v>370</v>
      </c>
      <c r="H16" s="2">
        <v>42593</v>
      </c>
      <c r="I16">
        <v>2014</v>
      </c>
      <c r="J16" t="s">
        <v>368</v>
      </c>
      <c r="K16">
        <v>370</v>
      </c>
      <c r="L16" t="s">
        <v>371</v>
      </c>
      <c r="M16">
        <v>1</v>
      </c>
      <c r="P16" t="s">
        <v>372</v>
      </c>
      <c r="Q16">
        <v>947.70860000000005</v>
      </c>
      <c r="R16" t="s">
        <v>373</v>
      </c>
      <c r="S16" t="s">
        <v>297</v>
      </c>
      <c r="T16" t="s">
        <v>374</v>
      </c>
    </row>
    <row r="17" spans="1:20" x14ac:dyDescent="0.35">
      <c r="A17" t="s">
        <v>375</v>
      </c>
      <c r="B17" s="1">
        <v>9781350098565</v>
      </c>
      <c r="C17" s="1">
        <v>9781350098619</v>
      </c>
      <c r="D17" t="s">
        <v>367</v>
      </c>
      <c r="E17" t="s">
        <v>376</v>
      </c>
      <c r="F17" t="s">
        <v>369</v>
      </c>
      <c r="G17" t="s">
        <v>370</v>
      </c>
      <c r="H17" s="2">
        <v>44021</v>
      </c>
      <c r="I17">
        <v>2020</v>
      </c>
      <c r="J17" t="s">
        <v>377</v>
      </c>
      <c r="K17">
        <v>291</v>
      </c>
      <c r="L17" t="s">
        <v>378</v>
      </c>
      <c r="P17" t="s">
        <v>379</v>
      </c>
      <c r="Q17">
        <v>947.70860000000005</v>
      </c>
      <c r="R17" t="s">
        <v>380</v>
      </c>
      <c r="S17" t="s">
        <v>297</v>
      </c>
      <c r="T17" t="s">
        <v>307</v>
      </c>
    </row>
    <row r="18" spans="1:20" x14ac:dyDescent="0.35">
      <c r="A18" t="s">
        <v>381</v>
      </c>
      <c r="B18" s="1">
        <v>9781788313056</v>
      </c>
      <c r="C18" s="1">
        <v>9781350142701</v>
      </c>
      <c r="D18" t="s">
        <v>367</v>
      </c>
      <c r="E18" t="s">
        <v>376</v>
      </c>
      <c r="F18" t="s">
        <v>369</v>
      </c>
      <c r="G18" t="s">
        <v>370</v>
      </c>
      <c r="H18" s="2">
        <v>44161</v>
      </c>
      <c r="I18">
        <v>2021</v>
      </c>
      <c r="J18" t="s">
        <v>377</v>
      </c>
      <c r="K18">
        <v>281</v>
      </c>
      <c r="L18" t="s">
        <v>382</v>
      </c>
      <c r="N18" t="s">
        <v>383</v>
      </c>
      <c r="P18" t="s">
        <v>384</v>
      </c>
      <c r="Q18">
        <v>947.70839999999998</v>
      </c>
      <c r="R18" t="s">
        <v>385</v>
      </c>
      <c r="S18" t="s">
        <v>297</v>
      </c>
      <c r="T18" t="s">
        <v>386</v>
      </c>
    </row>
    <row r="19" spans="1:20" x14ac:dyDescent="0.35">
      <c r="A19" t="s">
        <v>387</v>
      </c>
      <c r="B19" s="1">
        <v>9781472828347</v>
      </c>
      <c r="C19" s="1">
        <v>9781472828361</v>
      </c>
      <c r="D19" t="s">
        <v>388</v>
      </c>
      <c r="E19" t="s">
        <v>376</v>
      </c>
      <c r="F19" t="s">
        <v>369</v>
      </c>
      <c r="G19" t="s">
        <v>370</v>
      </c>
      <c r="H19" s="2">
        <v>43282</v>
      </c>
      <c r="I19">
        <v>2018</v>
      </c>
      <c r="J19" t="s">
        <v>389</v>
      </c>
      <c r="K19">
        <v>483</v>
      </c>
      <c r="L19" t="s">
        <v>390</v>
      </c>
      <c r="P19" t="s">
        <v>391</v>
      </c>
      <c r="Q19">
        <v>940.54217700000004</v>
      </c>
      <c r="R19" t="s">
        <v>392</v>
      </c>
      <c r="S19" t="s">
        <v>297</v>
      </c>
      <c r="T19" t="s">
        <v>307</v>
      </c>
    </row>
    <row r="20" spans="1:20" x14ac:dyDescent="0.35">
      <c r="A20" t="s">
        <v>393</v>
      </c>
      <c r="B20" s="1">
        <v>9781472833440</v>
      </c>
      <c r="C20" s="1">
        <v>9781472833464</v>
      </c>
      <c r="D20" t="s">
        <v>388</v>
      </c>
      <c r="E20" t="s">
        <v>376</v>
      </c>
      <c r="F20" t="s">
        <v>369</v>
      </c>
      <c r="G20" t="s">
        <v>370</v>
      </c>
      <c r="H20" s="2">
        <v>43643</v>
      </c>
      <c r="I20">
        <v>2019</v>
      </c>
      <c r="J20" t="s">
        <v>389</v>
      </c>
      <c r="K20">
        <v>65</v>
      </c>
      <c r="L20" t="s">
        <v>394</v>
      </c>
      <c r="N20" t="s">
        <v>395</v>
      </c>
      <c r="Q20">
        <v>947.70860000000005</v>
      </c>
      <c r="S20" t="s">
        <v>297</v>
      </c>
      <c r="T20" t="s">
        <v>307</v>
      </c>
    </row>
    <row r="21" spans="1:20" x14ac:dyDescent="0.35">
      <c r="A21" t="s">
        <v>396</v>
      </c>
      <c r="B21" s="1">
        <v>9781472807946</v>
      </c>
      <c r="C21" s="1">
        <v>9781472822284</v>
      </c>
      <c r="D21" t="s">
        <v>388</v>
      </c>
      <c r="E21" t="s">
        <v>376</v>
      </c>
      <c r="F21" t="s">
        <v>369</v>
      </c>
      <c r="G21" t="s">
        <v>370</v>
      </c>
      <c r="H21" s="2">
        <v>42843</v>
      </c>
      <c r="I21">
        <v>2017</v>
      </c>
      <c r="J21" t="s">
        <v>389</v>
      </c>
      <c r="K21">
        <v>802</v>
      </c>
      <c r="L21" t="s">
        <v>397</v>
      </c>
      <c r="N21" t="s">
        <v>398</v>
      </c>
      <c r="P21" t="s">
        <v>399</v>
      </c>
      <c r="Q21">
        <v>947.71699999999998</v>
      </c>
      <c r="R21" t="s">
        <v>400</v>
      </c>
      <c r="S21" t="s">
        <v>297</v>
      </c>
      <c r="T21" t="s">
        <v>307</v>
      </c>
    </row>
    <row r="22" spans="1:20" x14ac:dyDescent="0.35">
      <c r="A22" t="s">
        <v>401</v>
      </c>
      <c r="B22" s="1">
        <v>9781472835321</v>
      </c>
      <c r="C22" s="1">
        <v>9781472835314</v>
      </c>
      <c r="D22" t="s">
        <v>388</v>
      </c>
      <c r="E22" t="s">
        <v>376</v>
      </c>
      <c r="F22" t="s">
        <v>369</v>
      </c>
      <c r="G22" t="s">
        <v>370</v>
      </c>
      <c r="H22" s="2">
        <v>44133</v>
      </c>
      <c r="I22">
        <v>2019</v>
      </c>
      <c r="J22" t="s">
        <v>389</v>
      </c>
      <c r="K22">
        <v>497</v>
      </c>
      <c r="L22" t="s">
        <v>390</v>
      </c>
      <c r="P22" t="s">
        <v>402</v>
      </c>
      <c r="Q22">
        <v>940.54247699999996</v>
      </c>
      <c r="R22" t="s">
        <v>403</v>
      </c>
      <c r="S22" t="s">
        <v>297</v>
      </c>
      <c r="T22" t="s">
        <v>307</v>
      </c>
    </row>
    <row r="23" spans="1:20" x14ac:dyDescent="0.35">
      <c r="A23" t="s">
        <v>404</v>
      </c>
      <c r="B23" s="1">
        <v>9781408899090</v>
      </c>
      <c r="C23" s="1">
        <v>9781526622891</v>
      </c>
      <c r="D23" t="s">
        <v>388</v>
      </c>
      <c r="E23" t="s">
        <v>376</v>
      </c>
      <c r="F23" t="s">
        <v>369</v>
      </c>
      <c r="G23" t="s">
        <v>370</v>
      </c>
      <c r="H23" s="2">
        <v>44007</v>
      </c>
      <c r="I23">
        <v>2020</v>
      </c>
      <c r="J23" t="s">
        <v>376</v>
      </c>
      <c r="K23">
        <v>464</v>
      </c>
      <c r="L23" t="s">
        <v>405</v>
      </c>
      <c r="P23" t="s">
        <v>406</v>
      </c>
      <c r="Q23">
        <v>641.59477000000004</v>
      </c>
      <c r="R23" t="s">
        <v>407</v>
      </c>
      <c r="S23" t="s">
        <v>297</v>
      </c>
      <c r="T23" t="s">
        <v>408</v>
      </c>
    </row>
    <row r="24" spans="1:20" x14ac:dyDescent="0.35">
      <c r="A24" t="s">
        <v>409</v>
      </c>
      <c r="B24" s="1">
        <v>9781628924510</v>
      </c>
      <c r="C24" s="1">
        <v>9781628924541</v>
      </c>
      <c r="D24" t="s">
        <v>410</v>
      </c>
      <c r="E24" t="s">
        <v>411</v>
      </c>
      <c r="F24" t="s">
        <v>412</v>
      </c>
      <c r="G24" t="s">
        <v>292</v>
      </c>
      <c r="H24" s="2">
        <v>42215</v>
      </c>
      <c r="I24">
        <v>2015</v>
      </c>
      <c r="J24" t="s">
        <v>411</v>
      </c>
      <c r="K24">
        <v>225</v>
      </c>
      <c r="L24" t="s">
        <v>413</v>
      </c>
      <c r="M24">
        <v>1</v>
      </c>
      <c r="P24" t="s">
        <v>414</v>
      </c>
      <c r="Q24" t="s">
        <v>295</v>
      </c>
      <c r="R24" t="s">
        <v>415</v>
      </c>
      <c r="S24" t="s">
        <v>297</v>
      </c>
      <c r="T24" t="s">
        <v>298</v>
      </c>
    </row>
    <row r="25" spans="1:20" x14ac:dyDescent="0.35">
      <c r="A25" t="s">
        <v>416</v>
      </c>
      <c r="B25" s="1">
        <v>9781771333337</v>
      </c>
      <c r="C25" s="1">
        <v>9781771333368</v>
      </c>
      <c r="D25" t="s">
        <v>417</v>
      </c>
      <c r="E25" t="s">
        <v>418</v>
      </c>
      <c r="F25" t="s">
        <v>419</v>
      </c>
      <c r="G25" t="s">
        <v>420</v>
      </c>
      <c r="H25" s="2">
        <v>42614</v>
      </c>
      <c r="I25">
        <v>2016</v>
      </c>
      <c r="J25" t="s">
        <v>421</v>
      </c>
      <c r="K25">
        <v>81</v>
      </c>
      <c r="L25" t="s">
        <v>422</v>
      </c>
      <c r="N25" t="s">
        <v>423</v>
      </c>
      <c r="P25" t="s">
        <v>424</v>
      </c>
      <c r="Q25" t="s">
        <v>425</v>
      </c>
      <c r="R25" t="s">
        <v>426</v>
      </c>
      <c r="S25" t="s">
        <v>297</v>
      </c>
      <c r="T25" t="s">
        <v>427</v>
      </c>
    </row>
    <row r="26" spans="1:20" x14ac:dyDescent="0.35">
      <c r="A26" t="s">
        <v>18</v>
      </c>
      <c r="B26" s="1">
        <v>9781906033392</v>
      </c>
      <c r="C26" s="1">
        <v>9781907677830</v>
      </c>
      <c r="D26" t="s">
        <v>19</v>
      </c>
      <c r="E26" t="s">
        <v>20</v>
      </c>
      <c r="F26" t="s">
        <v>428</v>
      </c>
      <c r="G26" t="s">
        <v>292</v>
      </c>
      <c r="H26" s="2">
        <v>40166</v>
      </c>
      <c r="I26">
        <v>2009</v>
      </c>
      <c r="J26" t="s">
        <v>20</v>
      </c>
      <c r="K26">
        <v>505</v>
      </c>
      <c r="L26" t="s">
        <v>429</v>
      </c>
      <c r="P26" t="s">
        <v>430</v>
      </c>
      <c r="Q26">
        <v>940.54217700000004</v>
      </c>
      <c r="R26" t="s">
        <v>431</v>
      </c>
      <c r="S26" t="s">
        <v>297</v>
      </c>
      <c r="T26" t="s">
        <v>307</v>
      </c>
    </row>
    <row r="27" spans="1:20" x14ac:dyDescent="0.35">
      <c r="A27" t="s">
        <v>21</v>
      </c>
      <c r="B27" s="1">
        <v>9781912390144</v>
      </c>
      <c r="C27" s="1">
        <v>9781912866267</v>
      </c>
      <c r="D27" t="s">
        <v>19</v>
      </c>
      <c r="E27" t="s">
        <v>20</v>
      </c>
      <c r="F27" t="s">
        <v>428</v>
      </c>
      <c r="G27" t="s">
        <v>292</v>
      </c>
      <c r="H27" s="2">
        <v>43341</v>
      </c>
      <c r="I27">
        <v>2018</v>
      </c>
      <c r="J27" t="s">
        <v>20</v>
      </c>
      <c r="K27">
        <v>226</v>
      </c>
      <c r="L27" t="s">
        <v>432</v>
      </c>
      <c r="P27" t="s">
        <v>433</v>
      </c>
      <c r="Q27" t="s">
        <v>434</v>
      </c>
      <c r="R27" t="s">
        <v>435</v>
      </c>
      <c r="S27" t="s">
        <v>297</v>
      </c>
      <c r="T27" t="s">
        <v>307</v>
      </c>
    </row>
    <row r="28" spans="1:20" x14ac:dyDescent="0.35">
      <c r="A28" t="s">
        <v>22</v>
      </c>
      <c r="B28" s="1">
        <v>9781910777749</v>
      </c>
      <c r="C28" s="1">
        <v>9781912866977</v>
      </c>
      <c r="D28" t="s">
        <v>19</v>
      </c>
      <c r="E28" t="s">
        <v>20</v>
      </c>
      <c r="F28" t="s">
        <v>428</v>
      </c>
      <c r="G28" t="s">
        <v>292</v>
      </c>
      <c r="H28" s="2">
        <v>42943</v>
      </c>
      <c r="I28">
        <v>2017</v>
      </c>
      <c r="J28" t="s">
        <v>20</v>
      </c>
      <c r="K28">
        <v>392</v>
      </c>
      <c r="L28" t="s">
        <v>436</v>
      </c>
      <c r="P28" t="s">
        <v>437</v>
      </c>
      <c r="Q28">
        <v>940.54217700000004</v>
      </c>
      <c r="R28" t="s">
        <v>438</v>
      </c>
      <c r="S28" t="s">
        <v>297</v>
      </c>
      <c r="T28" t="s">
        <v>307</v>
      </c>
    </row>
    <row r="29" spans="1:20" x14ac:dyDescent="0.35">
      <c r="A29" t="s">
        <v>23</v>
      </c>
      <c r="B29" s="1">
        <v>9781789254587</v>
      </c>
      <c r="C29" s="1">
        <v>9781789254617</v>
      </c>
      <c r="D29" t="s">
        <v>19</v>
      </c>
      <c r="E29" t="s">
        <v>24</v>
      </c>
      <c r="F29" t="s">
        <v>428</v>
      </c>
      <c r="G29" t="s">
        <v>292</v>
      </c>
      <c r="H29" s="2">
        <v>44118</v>
      </c>
      <c r="I29">
        <v>2020</v>
      </c>
      <c r="J29" t="s">
        <v>24</v>
      </c>
      <c r="K29">
        <v>354</v>
      </c>
      <c r="L29" t="s">
        <v>439</v>
      </c>
      <c r="P29" t="s">
        <v>440</v>
      </c>
      <c r="Q29">
        <v>939.51</v>
      </c>
      <c r="R29" t="s">
        <v>441</v>
      </c>
      <c r="S29" t="s">
        <v>297</v>
      </c>
      <c r="T29" t="s">
        <v>307</v>
      </c>
    </row>
    <row r="30" spans="1:20" x14ac:dyDescent="0.35">
      <c r="A30" t="s">
        <v>25</v>
      </c>
      <c r="B30" s="1">
        <v>9781874622369</v>
      </c>
      <c r="C30" s="1">
        <v>9781907677281</v>
      </c>
      <c r="D30" t="s">
        <v>19</v>
      </c>
      <c r="E30" t="s">
        <v>20</v>
      </c>
      <c r="F30" t="s">
        <v>428</v>
      </c>
      <c r="G30" t="s">
        <v>292</v>
      </c>
      <c r="H30" s="2">
        <v>38736</v>
      </c>
      <c r="I30">
        <v>2005</v>
      </c>
      <c r="J30" t="s">
        <v>20</v>
      </c>
      <c r="K30">
        <v>416</v>
      </c>
      <c r="L30" t="s">
        <v>442</v>
      </c>
      <c r="P30" t="s">
        <v>443</v>
      </c>
      <c r="Q30">
        <v>940.54134299999998</v>
      </c>
      <c r="R30" t="s">
        <v>444</v>
      </c>
      <c r="S30" t="s">
        <v>297</v>
      </c>
      <c r="T30" t="s">
        <v>307</v>
      </c>
    </row>
    <row r="31" spans="1:20" x14ac:dyDescent="0.35">
      <c r="A31" t="s">
        <v>26</v>
      </c>
      <c r="B31" s="1">
        <v>9781842174838</v>
      </c>
      <c r="C31" s="1">
        <v>9781842178577</v>
      </c>
      <c r="D31" t="s">
        <v>19</v>
      </c>
      <c r="E31" t="s">
        <v>24</v>
      </c>
      <c r="F31" t="s">
        <v>428</v>
      </c>
      <c r="G31" t="s">
        <v>292</v>
      </c>
      <c r="H31" s="2">
        <v>41162</v>
      </c>
      <c r="I31">
        <v>2012</v>
      </c>
      <c r="J31" t="s">
        <v>24</v>
      </c>
      <c r="K31">
        <v>273</v>
      </c>
      <c r="L31" t="s">
        <v>445</v>
      </c>
      <c r="P31" t="s">
        <v>446</v>
      </c>
      <c r="Q31">
        <v>939.52</v>
      </c>
      <c r="R31" t="s">
        <v>447</v>
      </c>
      <c r="S31" t="s">
        <v>297</v>
      </c>
      <c r="T31" t="s">
        <v>307</v>
      </c>
    </row>
    <row r="32" spans="1:20" x14ac:dyDescent="0.35">
      <c r="A32" t="s">
        <v>5</v>
      </c>
      <c r="B32" s="1">
        <v>9781502627445</v>
      </c>
      <c r="C32" s="1">
        <v>9781502627377</v>
      </c>
      <c r="D32" t="s">
        <v>27</v>
      </c>
      <c r="E32" t="s">
        <v>28</v>
      </c>
      <c r="F32" t="s">
        <v>359</v>
      </c>
      <c r="G32" t="s">
        <v>292</v>
      </c>
      <c r="H32" s="2">
        <v>42931</v>
      </c>
      <c r="I32">
        <v>2018</v>
      </c>
      <c r="J32" t="s">
        <v>28</v>
      </c>
      <c r="K32">
        <v>146</v>
      </c>
      <c r="L32" t="s">
        <v>448</v>
      </c>
      <c r="N32" t="s">
        <v>449</v>
      </c>
      <c r="P32" t="s">
        <v>450</v>
      </c>
      <c r="Q32">
        <v>947.7</v>
      </c>
      <c r="R32" t="s">
        <v>451</v>
      </c>
      <c r="S32" t="s">
        <v>297</v>
      </c>
      <c r="T32" t="s">
        <v>307</v>
      </c>
    </row>
    <row r="33" spans="1:20" x14ac:dyDescent="0.35">
      <c r="A33" t="s">
        <v>29</v>
      </c>
      <c r="B33" s="1">
        <v>9789637326981</v>
      </c>
      <c r="C33" s="1">
        <v>9786155211355</v>
      </c>
      <c r="D33" t="s">
        <v>30</v>
      </c>
      <c r="E33" t="s">
        <v>31</v>
      </c>
      <c r="F33" t="s">
        <v>412</v>
      </c>
      <c r="G33" t="s">
        <v>292</v>
      </c>
      <c r="H33" s="2">
        <v>39264</v>
      </c>
      <c r="I33">
        <v>2007</v>
      </c>
      <c r="J33" t="s">
        <v>452</v>
      </c>
      <c r="K33">
        <v>376</v>
      </c>
      <c r="L33" t="s">
        <v>453</v>
      </c>
      <c r="P33" t="s">
        <v>454</v>
      </c>
      <c r="Q33" t="s">
        <v>455</v>
      </c>
      <c r="R33" t="s">
        <v>456</v>
      </c>
      <c r="S33" t="s">
        <v>297</v>
      </c>
      <c r="T33" t="s">
        <v>307</v>
      </c>
    </row>
    <row r="34" spans="1:20" x14ac:dyDescent="0.35">
      <c r="A34" t="s">
        <v>32</v>
      </c>
      <c r="B34" s="1">
        <v>9789639776265</v>
      </c>
      <c r="C34" s="1">
        <v>9786155211553</v>
      </c>
      <c r="D34" t="s">
        <v>30</v>
      </c>
      <c r="E34" t="s">
        <v>31</v>
      </c>
      <c r="F34" t="s">
        <v>412</v>
      </c>
      <c r="G34" t="s">
        <v>292</v>
      </c>
      <c r="H34" s="2">
        <v>39721</v>
      </c>
      <c r="I34">
        <v>2009</v>
      </c>
      <c r="J34" t="s">
        <v>452</v>
      </c>
      <c r="K34">
        <v>318</v>
      </c>
      <c r="L34" t="s">
        <v>457</v>
      </c>
      <c r="P34" t="s">
        <v>458</v>
      </c>
      <c r="Q34">
        <v>947.70072000000005</v>
      </c>
      <c r="R34" t="s">
        <v>459</v>
      </c>
      <c r="S34" t="s">
        <v>297</v>
      </c>
      <c r="T34" t="s">
        <v>307</v>
      </c>
    </row>
    <row r="35" spans="1:20" x14ac:dyDescent="0.35">
      <c r="A35" t="s">
        <v>33</v>
      </c>
      <c r="B35" s="1">
        <v>9789633862049</v>
      </c>
      <c r="C35" s="1">
        <v>9789633862056</v>
      </c>
      <c r="D35" t="s">
        <v>30</v>
      </c>
      <c r="E35" t="s">
        <v>31</v>
      </c>
      <c r="F35" t="s">
        <v>460</v>
      </c>
      <c r="G35" t="s">
        <v>461</v>
      </c>
      <c r="H35" s="2">
        <v>43179</v>
      </c>
      <c r="I35">
        <v>2018</v>
      </c>
      <c r="J35" t="s">
        <v>31</v>
      </c>
      <c r="K35">
        <v>250</v>
      </c>
      <c r="L35" t="s">
        <v>462</v>
      </c>
      <c r="P35" t="s">
        <v>463</v>
      </c>
      <c r="Q35">
        <v>947.7</v>
      </c>
      <c r="R35" t="s">
        <v>464</v>
      </c>
      <c r="S35" t="s">
        <v>297</v>
      </c>
      <c r="T35" t="s">
        <v>307</v>
      </c>
    </row>
    <row r="36" spans="1:20" x14ac:dyDescent="0.35">
      <c r="A36" t="s">
        <v>34</v>
      </c>
      <c r="B36" s="1">
        <v>9789637326905</v>
      </c>
      <c r="C36" s="1">
        <v>9786155211126</v>
      </c>
      <c r="D36" t="s">
        <v>30</v>
      </c>
      <c r="E36" t="s">
        <v>31</v>
      </c>
      <c r="F36" t="s">
        <v>412</v>
      </c>
      <c r="G36" t="s">
        <v>292</v>
      </c>
      <c r="H36" s="2">
        <v>39052</v>
      </c>
      <c r="I36">
        <v>2007</v>
      </c>
      <c r="J36" t="s">
        <v>452</v>
      </c>
      <c r="K36">
        <v>391</v>
      </c>
      <c r="L36" t="s">
        <v>465</v>
      </c>
      <c r="P36" t="s">
        <v>466</v>
      </c>
      <c r="Q36">
        <v>320.947</v>
      </c>
      <c r="R36" t="s">
        <v>467</v>
      </c>
      <c r="S36" t="s">
        <v>297</v>
      </c>
      <c r="T36" t="s">
        <v>334</v>
      </c>
    </row>
    <row r="37" spans="1:20" x14ac:dyDescent="0.35">
      <c r="A37" t="s">
        <v>35</v>
      </c>
      <c r="B37" s="1">
        <v>9789639241244</v>
      </c>
      <c r="C37" s="1">
        <v>9786155211645</v>
      </c>
      <c r="D37" t="s">
        <v>30</v>
      </c>
      <c r="E37" t="s">
        <v>31</v>
      </c>
      <c r="F37" t="s">
        <v>460</v>
      </c>
      <c r="G37" t="s">
        <v>461</v>
      </c>
      <c r="H37" s="2">
        <v>37226</v>
      </c>
      <c r="I37">
        <v>2001</v>
      </c>
      <c r="J37" t="s">
        <v>31</v>
      </c>
      <c r="K37">
        <v>338</v>
      </c>
      <c r="L37" t="s">
        <v>468</v>
      </c>
      <c r="P37" t="s">
        <v>469</v>
      </c>
      <c r="Q37">
        <v>342.47699999999998</v>
      </c>
      <c r="R37" t="s">
        <v>470</v>
      </c>
      <c r="S37" t="s">
        <v>297</v>
      </c>
      <c r="T37" t="s">
        <v>471</v>
      </c>
    </row>
    <row r="38" spans="1:20" x14ac:dyDescent="0.35">
      <c r="A38" t="s">
        <v>36</v>
      </c>
      <c r="B38" s="1">
        <v>9789633864197</v>
      </c>
      <c r="C38" s="1">
        <v>9789633864203</v>
      </c>
      <c r="D38" t="s">
        <v>30</v>
      </c>
      <c r="E38" t="s">
        <v>31</v>
      </c>
      <c r="F38" t="s">
        <v>460</v>
      </c>
      <c r="G38" t="s">
        <v>461</v>
      </c>
      <c r="H38" s="2">
        <v>44571</v>
      </c>
      <c r="I38">
        <v>2022</v>
      </c>
      <c r="J38" t="s">
        <v>31</v>
      </c>
      <c r="K38">
        <v>246</v>
      </c>
      <c r="L38" t="s">
        <v>453</v>
      </c>
      <c r="S38" t="s">
        <v>297</v>
      </c>
      <c r="T38" t="s">
        <v>307</v>
      </c>
    </row>
    <row r="39" spans="1:20" x14ac:dyDescent="0.35">
      <c r="A39" t="s">
        <v>37</v>
      </c>
      <c r="B39" s="1">
        <v>9781858660035</v>
      </c>
      <c r="C39" s="1">
        <v>9789633865033</v>
      </c>
      <c r="D39" t="s">
        <v>30</v>
      </c>
      <c r="E39" t="s">
        <v>31</v>
      </c>
      <c r="F39" t="s">
        <v>460</v>
      </c>
      <c r="G39" t="s">
        <v>461</v>
      </c>
      <c r="H39" s="2">
        <v>33975</v>
      </c>
      <c r="I39">
        <v>1993</v>
      </c>
      <c r="J39" t="s">
        <v>31</v>
      </c>
      <c r="K39">
        <v>292</v>
      </c>
      <c r="L39" t="s">
        <v>472</v>
      </c>
      <c r="S39" t="s">
        <v>297</v>
      </c>
      <c r="T39" t="s">
        <v>473</v>
      </c>
    </row>
    <row r="40" spans="1:20" x14ac:dyDescent="0.35">
      <c r="A40" t="s">
        <v>38</v>
      </c>
      <c r="B40" s="1" t="s">
        <v>39</v>
      </c>
      <c r="C40" s="1">
        <v>9789633865057</v>
      </c>
      <c r="D40" t="s">
        <v>30</v>
      </c>
      <c r="E40" t="s">
        <v>31</v>
      </c>
      <c r="F40" t="s">
        <v>460</v>
      </c>
      <c r="G40" t="s">
        <v>461</v>
      </c>
      <c r="H40" s="2">
        <v>35805</v>
      </c>
      <c r="I40">
        <v>1995</v>
      </c>
      <c r="J40" t="s">
        <v>31</v>
      </c>
      <c r="K40">
        <v>338</v>
      </c>
      <c r="L40" t="s">
        <v>474</v>
      </c>
      <c r="S40" t="s">
        <v>297</v>
      </c>
      <c r="T40" t="s">
        <v>475</v>
      </c>
    </row>
    <row r="41" spans="1:20" x14ac:dyDescent="0.35">
      <c r="A41" t="s">
        <v>40</v>
      </c>
      <c r="B41" s="1">
        <v>9789639241602</v>
      </c>
      <c r="C41" s="1">
        <v>9786155211188</v>
      </c>
      <c r="D41" t="s">
        <v>30</v>
      </c>
      <c r="E41" t="s">
        <v>31</v>
      </c>
      <c r="F41" t="s">
        <v>412</v>
      </c>
      <c r="G41" t="s">
        <v>292</v>
      </c>
      <c r="H41" s="2">
        <v>37591</v>
      </c>
      <c r="I41">
        <v>2003</v>
      </c>
      <c r="J41" t="s">
        <v>452</v>
      </c>
      <c r="K41">
        <v>307</v>
      </c>
      <c r="L41" t="s">
        <v>476</v>
      </c>
      <c r="P41" t="s">
        <v>477</v>
      </c>
      <c r="Q41" t="s">
        <v>478</v>
      </c>
      <c r="R41" t="s">
        <v>479</v>
      </c>
      <c r="S41" t="s">
        <v>297</v>
      </c>
      <c r="T41" t="s">
        <v>307</v>
      </c>
    </row>
    <row r="42" spans="1:20" x14ac:dyDescent="0.35">
      <c r="A42" t="s">
        <v>41</v>
      </c>
      <c r="B42" s="1">
        <v>9780822318316</v>
      </c>
      <c r="C42" s="1">
        <v>9780822377825</v>
      </c>
      <c r="D42" t="s">
        <v>42</v>
      </c>
      <c r="E42" t="s">
        <v>42</v>
      </c>
      <c r="F42" t="s">
        <v>480</v>
      </c>
      <c r="G42" t="s">
        <v>292</v>
      </c>
      <c r="H42" s="2">
        <v>35289</v>
      </c>
      <c r="I42">
        <v>1996</v>
      </c>
      <c r="J42" t="s">
        <v>42</v>
      </c>
      <c r="K42">
        <v>241</v>
      </c>
      <c r="L42" t="s">
        <v>481</v>
      </c>
      <c r="P42" t="s">
        <v>482</v>
      </c>
      <c r="Q42">
        <v>333.79199999999997</v>
      </c>
      <c r="R42" t="s">
        <v>483</v>
      </c>
      <c r="S42" t="s">
        <v>297</v>
      </c>
      <c r="T42" t="s">
        <v>484</v>
      </c>
    </row>
    <row r="43" spans="1:20" x14ac:dyDescent="0.35">
      <c r="A43" t="s">
        <v>43</v>
      </c>
      <c r="B43" s="1">
        <v>9781786430007</v>
      </c>
      <c r="C43" s="1">
        <v>9781786430014</v>
      </c>
      <c r="D43" t="s">
        <v>44</v>
      </c>
      <c r="E43" t="s">
        <v>45</v>
      </c>
      <c r="F43" t="s">
        <v>485</v>
      </c>
      <c r="G43" t="s">
        <v>370</v>
      </c>
      <c r="H43" s="2">
        <v>42734</v>
      </c>
      <c r="I43">
        <v>2016</v>
      </c>
      <c r="J43" t="s">
        <v>44</v>
      </c>
      <c r="K43">
        <v>214</v>
      </c>
      <c r="L43" t="s">
        <v>486</v>
      </c>
      <c r="M43">
        <v>1</v>
      </c>
      <c r="P43" t="s">
        <v>487</v>
      </c>
      <c r="Q43">
        <v>327.47704700000003</v>
      </c>
      <c r="S43" t="s">
        <v>297</v>
      </c>
      <c r="T43" t="s">
        <v>322</v>
      </c>
    </row>
    <row r="44" spans="1:20" x14ac:dyDescent="0.35">
      <c r="A44" t="s">
        <v>46</v>
      </c>
      <c r="B44" s="1" t="s">
        <v>39</v>
      </c>
      <c r="C44" s="1">
        <v>9788490645550</v>
      </c>
      <c r="D44" t="s">
        <v>47</v>
      </c>
      <c r="E44" t="s">
        <v>48</v>
      </c>
      <c r="F44" t="s">
        <v>488</v>
      </c>
      <c r="G44" t="s">
        <v>489</v>
      </c>
      <c r="H44" s="2">
        <v>41821</v>
      </c>
      <c r="I44">
        <v>2014</v>
      </c>
      <c r="J44" t="s">
        <v>48</v>
      </c>
      <c r="K44">
        <v>121</v>
      </c>
      <c r="L44" t="s">
        <v>490</v>
      </c>
      <c r="P44" t="s">
        <v>491</v>
      </c>
      <c r="Q44">
        <v>947.7</v>
      </c>
      <c r="R44" t="s">
        <v>492</v>
      </c>
      <c r="S44" t="s">
        <v>493</v>
      </c>
      <c r="T44" t="s">
        <v>307</v>
      </c>
    </row>
    <row r="45" spans="1:20" x14ac:dyDescent="0.35">
      <c r="A45" t="s">
        <v>49</v>
      </c>
      <c r="B45" s="1" t="s">
        <v>39</v>
      </c>
      <c r="C45" s="1">
        <v>9780737750805</v>
      </c>
      <c r="D45" t="s">
        <v>50</v>
      </c>
      <c r="E45" t="s">
        <v>51</v>
      </c>
      <c r="F45" t="s">
        <v>359</v>
      </c>
      <c r="G45" t="s">
        <v>292</v>
      </c>
      <c r="H45" s="2">
        <v>40137</v>
      </c>
      <c r="I45">
        <v>2010</v>
      </c>
      <c r="J45" t="s">
        <v>50</v>
      </c>
      <c r="K45">
        <v>234</v>
      </c>
      <c r="L45" t="s">
        <v>494</v>
      </c>
      <c r="N45" t="s">
        <v>495</v>
      </c>
      <c r="P45" t="s">
        <v>496</v>
      </c>
      <c r="Q45">
        <v>363.17990947769999</v>
      </c>
      <c r="R45" t="s">
        <v>497</v>
      </c>
      <c r="S45" t="s">
        <v>297</v>
      </c>
      <c r="T45" t="s">
        <v>498</v>
      </c>
    </row>
    <row r="46" spans="1:20" x14ac:dyDescent="0.35">
      <c r="A46" t="s">
        <v>52</v>
      </c>
      <c r="B46" s="1">
        <v>9780674013131</v>
      </c>
      <c r="C46" s="1">
        <v>9780674020788</v>
      </c>
      <c r="D46" t="s">
        <v>53</v>
      </c>
      <c r="E46" t="s">
        <v>53</v>
      </c>
      <c r="F46" t="s">
        <v>499</v>
      </c>
      <c r="G46" t="s">
        <v>292</v>
      </c>
      <c r="H46" s="2">
        <v>38092</v>
      </c>
      <c r="I46">
        <v>2004</v>
      </c>
      <c r="J46" t="s">
        <v>53</v>
      </c>
      <c r="K46">
        <v>480</v>
      </c>
      <c r="L46" t="s">
        <v>500</v>
      </c>
      <c r="P46" t="s">
        <v>501</v>
      </c>
      <c r="Q46">
        <v>940.53476999999998</v>
      </c>
      <c r="R46" t="s">
        <v>502</v>
      </c>
      <c r="S46" t="s">
        <v>297</v>
      </c>
      <c r="T46" t="s">
        <v>307</v>
      </c>
    </row>
    <row r="47" spans="1:20" x14ac:dyDescent="0.35">
      <c r="A47" t="s">
        <v>54</v>
      </c>
      <c r="B47" s="1">
        <v>9780674050013</v>
      </c>
      <c r="C47" s="1">
        <v>9780674061262</v>
      </c>
      <c r="D47" t="s">
        <v>53</v>
      </c>
      <c r="E47" t="s">
        <v>53</v>
      </c>
      <c r="F47" t="s">
        <v>499</v>
      </c>
      <c r="G47" t="s">
        <v>292</v>
      </c>
      <c r="H47" s="2">
        <v>40707</v>
      </c>
      <c r="I47">
        <v>2011</v>
      </c>
      <c r="J47" t="s">
        <v>53</v>
      </c>
      <c r="K47">
        <v>375</v>
      </c>
      <c r="L47" t="s">
        <v>503</v>
      </c>
      <c r="N47" t="s">
        <v>504</v>
      </c>
      <c r="O47">
        <v>173</v>
      </c>
      <c r="P47" t="s">
        <v>505</v>
      </c>
      <c r="Q47" t="s">
        <v>506</v>
      </c>
      <c r="R47" t="s">
        <v>507</v>
      </c>
      <c r="S47" t="s">
        <v>297</v>
      </c>
      <c r="T47" t="s">
        <v>307</v>
      </c>
    </row>
    <row r="48" spans="1:20" x14ac:dyDescent="0.35">
      <c r="A48" t="s">
        <v>55</v>
      </c>
      <c r="B48" s="1">
        <v>9780674268821</v>
      </c>
      <c r="C48" s="1">
        <v>9780674268852</v>
      </c>
      <c r="D48" t="s">
        <v>53</v>
      </c>
      <c r="E48" t="s">
        <v>53</v>
      </c>
      <c r="F48" t="s">
        <v>499</v>
      </c>
      <c r="G48" t="s">
        <v>292</v>
      </c>
      <c r="H48" s="2">
        <v>44502</v>
      </c>
      <c r="I48">
        <v>2021</v>
      </c>
      <c r="J48" t="s">
        <v>53</v>
      </c>
      <c r="K48">
        <v>417</v>
      </c>
      <c r="L48" t="s">
        <v>508</v>
      </c>
      <c r="N48" t="s">
        <v>509</v>
      </c>
      <c r="O48">
        <v>81</v>
      </c>
      <c r="S48" t="s">
        <v>297</v>
      </c>
      <c r="T48" t="s">
        <v>307</v>
      </c>
    </row>
    <row r="49" spans="1:20" x14ac:dyDescent="0.35">
      <c r="A49" t="s">
        <v>56</v>
      </c>
      <c r="B49" s="1">
        <v>9780253355393</v>
      </c>
      <c r="C49" s="1">
        <v>9780253004864</v>
      </c>
      <c r="D49" t="s">
        <v>57</v>
      </c>
      <c r="E49" t="s">
        <v>57</v>
      </c>
      <c r="F49" t="s">
        <v>510</v>
      </c>
      <c r="G49" t="s">
        <v>292</v>
      </c>
      <c r="H49" s="2">
        <v>40508</v>
      </c>
      <c r="I49">
        <v>2010</v>
      </c>
      <c r="J49" t="s">
        <v>57</v>
      </c>
      <c r="K49">
        <v>319</v>
      </c>
      <c r="L49" t="s">
        <v>511</v>
      </c>
      <c r="P49" t="s">
        <v>512</v>
      </c>
      <c r="Q49">
        <v>323.3</v>
      </c>
      <c r="R49" t="s">
        <v>513</v>
      </c>
      <c r="S49" t="s">
        <v>297</v>
      </c>
      <c r="T49" t="s">
        <v>514</v>
      </c>
    </row>
    <row r="50" spans="1:20" x14ac:dyDescent="0.35">
      <c r="A50" t="s">
        <v>58</v>
      </c>
      <c r="B50" s="1">
        <v>9780253351647</v>
      </c>
      <c r="C50" s="1">
        <v>9780253000354</v>
      </c>
      <c r="D50" t="s">
        <v>57</v>
      </c>
      <c r="E50" t="s">
        <v>57</v>
      </c>
      <c r="F50" t="s">
        <v>510</v>
      </c>
      <c r="G50" t="s">
        <v>292</v>
      </c>
      <c r="H50" s="2">
        <v>39624</v>
      </c>
      <c r="I50">
        <v>2008</v>
      </c>
      <c r="J50" t="s">
        <v>57</v>
      </c>
      <c r="K50">
        <v>233</v>
      </c>
      <c r="L50" t="s">
        <v>511</v>
      </c>
      <c r="P50" t="s">
        <v>515</v>
      </c>
      <c r="Q50" t="s">
        <v>516</v>
      </c>
      <c r="R50" t="s">
        <v>517</v>
      </c>
      <c r="S50" t="s">
        <v>297</v>
      </c>
      <c r="T50" t="s">
        <v>314</v>
      </c>
    </row>
    <row r="51" spans="1:20" x14ac:dyDescent="0.35">
      <c r="A51" t="s">
        <v>59</v>
      </c>
      <c r="B51" s="1">
        <v>9788323332404</v>
      </c>
      <c r="C51" s="1">
        <v>9788323384366</v>
      </c>
      <c r="D51" t="s">
        <v>60</v>
      </c>
      <c r="E51" t="s">
        <v>60</v>
      </c>
      <c r="F51" t="s">
        <v>518</v>
      </c>
      <c r="G51" t="s">
        <v>519</v>
      </c>
      <c r="H51" s="2">
        <v>40852</v>
      </c>
      <c r="I51">
        <v>2011</v>
      </c>
      <c r="J51" t="s">
        <v>60</v>
      </c>
      <c r="K51">
        <v>154</v>
      </c>
      <c r="L51" t="s">
        <v>520</v>
      </c>
      <c r="P51" t="s">
        <v>521</v>
      </c>
      <c r="Q51">
        <v>302.2</v>
      </c>
      <c r="R51" t="s">
        <v>522</v>
      </c>
      <c r="S51" t="s">
        <v>523</v>
      </c>
      <c r="T51" t="s">
        <v>524</v>
      </c>
    </row>
    <row r="52" spans="1:20" x14ac:dyDescent="0.35">
      <c r="A52" t="s">
        <v>61</v>
      </c>
      <c r="B52" s="1">
        <v>9788024637112</v>
      </c>
      <c r="C52" s="1">
        <v>9788024637372</v>
      </c>
      <c r="D52" t="s">
        <v>62</v>
      </c>
      <c r="E52" t="s">
        <v>62</v>
      </c>
      <c r="F52" t="s">
        <v>525</v>
      </c>
      <c r="G52" t="s">
        <v>526</v>
      </c>
      <c r="H52" s="2">
        <v>43040</v>
      </c>
      <c r="I52">
        <v>2017</v>
      </c>
      <c r="J52" t="s">
        <v>62</v>
      </c>
      <c r="K52">
        <v>345</v>
      </c>
      <c r="L52" t="s">
        <v>527</v>
      </c>
      <c r="P52" t="s">
        <v>528</v>
      </c>
      <c r="Q52">
        <v>327.47047700000002</v>
      </c>
      <c r="R52" t="s">
        <v>529</v>
      </c>
      <c r="S52" t="s">
        <v>530</v>
      </c>
      <c r="T52" t="s">
        <v>322</v>
      </c>
    </row>
    <row r="53" spans="1:20" x14ac:dyDescent="0.35">
      <c r="A53" t="s">
        <v>63</v>
      </c>
      <c r="B53" s="1">
        <v>9782343080963</v>
      </c>
      <c r="C53" s="1">
        <v>9782140004377</v>
      </c>
      <c r="D53" t="s">
        <v>64</v>
      </c>
      <c r="E53" t="s">
        <v>65</v>
      </c>
      <c r="F53" t="s">
        <v>531</v>
      </c>
      <c r="G53" t="s">
        <v>532</v>
      </c>
      <c r="H53" s="2">
        <v>42552</v>
      </c>
      <c r="I53">
        <v>2016</v>
      </c>
      <c r="J53" t="s">
        <v>65</v>
      </c>
      <c r="K53">
        <v>204</v>
      </c>
      <c r="L53" t="s">
        <v>533</v>
      </c>
      <c r="M53">
        <v>1</v>
      </c>
      <c r="N53" t="s">
        <v>534</v>
      </c>
      <c r="P53" t="s">
        <v>535</v>
      </c>
      <c r="Q53">
        <v>891.78309000000002</v>
      </c>
      <c r="R53" t="s">
        <v>536</v>
      </c>
      <c r="S53" t="s">
        <v>537</v>
      </c>
      <c r="T53" t="s">
        <v>427</v>
      </c>
    </row>
    <row r="54" spans="1:20" x14ac:dyDescent="0.35">
      <c r="A54" t="s">
        <v>66</v>
      </c>
      <c r="B54" s="1">
        <v>9782296029651</v>
      </c>
      <c r="C54" s="1">
        <v>9782296169661</v>
      </c>
      <c r="D54" t="s">
        <v>64</v>
      </c>
      <c r="E54" t="s">
        <v>65</v>
      </c>
      <c r="F54" t="s">
        <v>531</v>
      </c>
      <c r="G54" t="s">
        <v>532</v>
      </c>
      <c r="H54" s="2">
        <v>39142</v>
      </c>
      <c r="I54">
        <v>2007</v>
      </c>
      <c r="J54" t="s">
        <v>65</v>
      </c>
      <c r="K54">
        <v>309</v>
      </c>
      <c r="L54" t="s">
        <v>538</v>
      </c>
      <c r="M54">
        <v>1</v>
      </c>
      <c r="N54" t="s">
        <v>534</v>
      </c>
      <c r="P54" t="s">
        <v>539</v>
      </c>
      <c r="Q54">
        <v>947.7</v>
      </c>
      <c r="R54" t="s">
        <v>540</v>
      </c>
      <c r="S54" t="s">
        <v>537</v>
      </c>
      <c r="T54" t="s">
        <v>307</v>
      </c>
    </row>
    <row r="55" spans="1:20" x14ac:dyDescent="0.35">
      <c r="A55" t="s">
        <v>67</v>
      </c>
      <c r="B55" s="1">
        <v>9781935049258</v>
      </c>
      <c r="C55" s="1">
        <v>9781935049821</v>
      </c>
      <c r="D55" t="s">
        <v>68</v>
      </c>
      <c r="E55" t="s">
        <v>68</v>
      </c>
      <c r="F55" t="s">
        <v>541</v>
      </c>
      <c r="G55" t="s">
        <v>292</v>
      </c>
      <c r="H55" s="2">
        <v>40360</v>
      </c>
      <c r="I55">
        <v>2011</v>
      </c>
      <c r="J55" t="s">
        <v>542</v>
      </c>
      <c r="K55">
        <v>245</v>
      </c>
      <c r="L55" t="s">
        <v>543</v>
      </c>
      <c r="P55" t="s">
        <v>544</v>
      </c>
      <c r="Q55">
        <v>320.9477</v>
      </c>
      <c r="R55" t="s">
        <v>545</v>
      </c>
      <c r="S55" t="s">
        <v>297</v>
      </c>
      <c r="T55" t="s">
        <v>334</v>
      </c>
    </row>
    <row r="56" spans="1:20" x14ac:dyDescent="0.35">
      <c r="A56" t="s">
        <v>69</v>
      </c>
      <c r="B56" s="1">
        <v>9780773522305</v>
      </c>
      <c r="C56" s="1">
        <v>9780773569461</v>
      </c>
      <c r="D56" t="s">
        <v>70</v>
      </c>
      <c r="E56" t="s">
        <v>71</v>
      </c>
      <c r="F56" t="s">
        <v>546</v>
      </c>
      <c r="G56" t="s">
        <v>420</v>
      </c>
      <c r="H56" s="2">
        <v>37180</v>
      </c>
      <c r="I56">
        <v>2001</v>
      </c>
      <c r="J56" t="s">
        <v>71</v>
      </c>
      <c r="K56">
        <v>272</v>
      </c>
      <c r="L56" t="s">
        <v>547</v>
      </c>
      <c r="N56" t="s">
        <v>548</v>
      </c>
      <c r="O56">
        <v>36</v>
      </c>
      <c r="P56" t="s">
        <v>549</v>
      </c>
      <c r="Q56">
        <v>971.06320000000005</v>
      </c>
      <c r="R56" t="s">
        <v>550</v>
      </c>
      <c r="S56" t="s">
        <v>297</v>
      </c>
      <c r="T56" t="s">
        <v>307</v>
      </c>
    </row>
    <row r="57" spans="1:20" x14ac:dyDescent="0.35">
      <c r="A57" t="s">
        <v>72</v>
      </c>
      <c r="B57" s="1">
        <v>9780773532670</v>
      </c>
      <c r="C57" s="1">
        <v>9780773560468</v>
      </c>
      <c r="D57" t="s">
        <v>70</v>
      </c>
      <c r="E57" t="s">
        <v>71</v>
      </c>
      <c r="F57" t="s">
        <v>546</v>
      </c>
      <c r="G57" t="s">
        <v>420</v>
      </c>
      <c r="H57" s="2">
        <v>39373</v>
      </c>
      <c r="I57">
        <v>2007</v>
      </c>
      <c r="J57" t="s">
        <v>71</v>
      </c>
      <c r="K57">
        <v>304</v>
      </c>
      <c r="L57" t="s">
        <v>551</v>
      </c>
      <c r="N57" t="s">
        <v>548</v>
      </c>
      <c r="O57">
        <v>23</v>
      </c>
      <c r="P57" t="s">
        <v>552</v>
      </c>
      <c r="Q57" t="s">
        <v>553</v>
      </c>
      <c r="R57" t="s">
        <v>554</v>
      </c>
      <c r="S57" t="s">
        <v>297</v>
      </c>
      <c r="T57" t="s">
        <v>555</v>
      </c>
    </row>
    <row r="58" spans="1:20" x14ac:dyDescent="0.35">
      <c r="A58" t="s">
        <v>73</v>
      </c>
      <c r="B58" s="1">
        <v>9780228001737</v>
      </c>
      <c r="C58" s="1">
        <v>9780228003083</v>
      </c>
      <c r="D58" t="s">
        <v>70</v>
      </c>
      <c r="E58" t="s">
        <v>71</v>
      </c>
      <c r="F58" t="s">
        <v>546</v>
      </c>
      <c r="G58" t="s">
        <v>420</v>
      </c>
      <c r="H58" s="2">
        <v>44175</v>
      </c>
      <c r="I58">
        <v>2020</v>
      </c>
      <c r="J58" t="s">
        <v>71</v>
      </c>
      <c r="K58">
        <v>425</v>
      </c>
      <c r="L58" t="s">
        <v>556</v>
      </c>
      <c r="P58" t="s">
        <v>557</v>
      </c>
      <c r="Q58">
        <v>947.05092400000001</v>
      </c>
      <c r="R58" t="s">
        <v>558</v>
      </c>
      <c r="S58" t="s">
        <v>297</v>
      </c>
      <c r="T58" t="s">
        <v>307</v>
      </c>
    </row>
    <row r="59" spans="1:20" x14ac:dyDescent="0.35">
      <c r="A59" t="s">
        <v>74</v>
      </c>
      <c r="B59" s="1">
        <v>9780228001348</v>
      </c>
      <c r="C59" s="1">
        <v>9780228002734</v>
      </c>
      <c r="D59" t="s">
        <v>70</v>
      </c>
      <c r="E59" t="s">
        <v>71</v>
      </c>
      <c r="F59" t="s">
        <v>546</v>
      </c>
      <c r="G59" t="s">
        <v>420</v>
      </c>
      <c r="H59" s="2">
        <v>44209</v>
      </c>
      <c r="I59">
        <v>2020</v>
      </c>
      <c r="J59" t="s">
        <v>71</v>
      </c>
      <c r="K59">
        <v>157</v>
      </c>
      <c r="L59" t="s">
        <v>559</v>
      </c>
      <c r="P59" t="s">
        <v>560</v>
      </c>
      <c r="Q59">
        <v>301.15439709999998</v>
      </c>
      <c r="R59" t="s">
        <v>561</v>
      </c>
      <c r="S59" t="s">
        <v>297</v>
      </c>
      <c r="T59" t="s">
        <v>562</v>
      </c>
    </row>
    <row r="60" spans="1:20" x14ac:dyDescent="0.35">
      <c r="A60" t="s">
        <v>75</v>
      </c>
      <c r="B60" s="1">
        <v>9780228008972</v>
      </c>
      <c r="C60" s="1">
        <v>9780228010302</v>
      </c>
      <c r="D60" t="s">
        <v>70</v>
      </c>
      <c r="E60" t="s">
        <v>71</v>
      </c>
      <c r="F60" t="s">
        <v>546</v>
      </c>
      <c r="G60" t="s">
        <v>420</v>
      </c>
      <c r="H60" s="2">
        <v>44545</v>
      </c>
      <c r="I60">
        <v>2021</v>
      </c>
      <c r="J60" t="s">
        <v>71</v>
      </c>
      <c r="K60">
        <v>321</v>
      </c>
      <c r="L60" t="s">
        <v>563</v>
      </c>
      <c r="S60" t="s">
        <v>297</v>
      </c>
      <c r="T60" t="s">
        <v>307</v>
      </c>
    </row>
    <row r="61" spans="1:20" x14ac:dyDescent="0.35">
      <c r="A61" t="s">
        <v>76</v>
      </c>
      <c r="B61" s="1">
        <v>9780773522343</v>
      </c>
      <c r="C61" s="1">
        <v>9780773569492</v>
      </c>
      <c r="D61" t="s">
        <v>70</v>
      </c>
      <c r="E61" t="s">
        <v>71</v>
      </c>
      <c r="F61" t="s">
        <v>546</v>
      </c>
      <c r="G61" t="s">
        <v>420</v>
      </c>
      <c r="H61" s="2">
        <v>37173</v>
      </c>
      <c r="I61">
        <v>2001</v>
      </c>
      <c r="J61" t="s">
        <v>71</v>
      </c>
      <c r="K61">
        <v>370</v>
      </c>
      <c r="L61" t="s">
        <v>564</v>
      </c>
      <c r="P61" t="s">
        <v>565</v>
      </c>
      <c r="Q61" t="s">
        <v>566</v>
      </c>
      <c r="R61" t="s">
        <v>567</v>
      </c>
      <c r="S61" t="s">
        <v>297</v>
      </c>
      <c r="T61" t="s">
        <v>345</v>
      </c>
    </row>
    <row r="62" spans="1:20" x14ac:dyDescent="0.35">
      <c r="A62" t="s">
        <v>77</v>
      </c>
      <c r="B62" s="1">
        <v>9780773518124</v>
      </c>
      <c r="C62" s="1">
        <v>9780773567603</v>
      </c>
      <c r="D62" t="s">
        <v>70</v>
      </c>
      <c r="E62" t="s">
        <v>71</v>
      </c>
      <c r="F62" t="s">
        <v>546</v>
      </c>
      <c r="G62" t="s">
        <v>420</v>
      </c>
      <c r="H62" s="2">
        <v>35809</v>
      </c>
      <c r="I62">
        <v>1999</v>
      </c>
      <c r="J62" t="s">
        <v>71</v>
      </c>
      <c r="K62">
        <v>267</v>
      </c>
      <c r="L62" t="s">
        <v>568</v>
      </c>
      <c r="N62" t="s">
        <v>569</v>
      </c>
      <c r="O62">
        <v>33</v>
      </c>
      <c r="P62" t="s">
        <v>570</v>
      </c>
      <c r="Q62" t="s">
        <v>571</v>
      </c>
      <c r="R62" t="s">
        <v>572</v>
      </c>
      <c r="S62" t="s">
        <v>297</v>
      </c>
      <c r="T62" t="s">
        <v>573</v>
      </c>
    </row>
    <row r="63" spans="1:20" x14ac:dyDescent="0.35">
      <c r="A63" t="s">
        <v>78</v>
      </c>
      <c r="B63" s="1">
        <v>9780773542624</v>
      </c>
      <c r="C63" s="1">
        <v>9780773589650</v>
      </c>
      <c r="D63" t="s">
        <v>70</v>
      </c>
      <c r="E63" t="s">
        <v>71</v>
      </c>
      <c r="F63" t="s">
        <v>546</v>
      </c>
      <c r="G63" t="s">
        <v>420</v>
      </c>
      <c r="H63" s="2">
        <v>41548</v>
      </c>
      <c r="I63">
        <v>2013</v>
      </c>
      <c r="J63" t="s">
        <v>71</v>
      </c>
      <c r="K63">
        <v>239</v>
      </c>
      <c r="L63" t="s">
        <v>574</v>
      </c>
      <c r="N63" t="s">
        <v>569</v>
      </c>
      <c r="O63">
        <v>2.65</v>
      </c>
      <c r="P63" t="s">
        <v>575</v>
      </c>
      <c r="Q63" t="s">
        <v>576</v>
      </c>
      <c r="R63" t="s">
        <v>577</v>
      </c>
      <c r="S63" t="s">
        <v>297</v>
      </c>
      <c r="T63" t="s">
        <v>573</v>
      </c>
    </row>
    <row r="64" spans="1:20" x14ac:dyDescent="0.35">
      <c r="A64" t="s">
        <v>79</v>
      </c>
      <c r="B64" s="1">
        <v>9780773555204</v>
      </c>
      <c r="C64" s="1">
        <v>9780773556164</v>
      </c>
      <c r="D64" t="s">
        <v>70</v>
      </c>
      <c r="E64" t="s">
        <v>71</v>
      </c>
      <c r="F64" t="s">
        <v>546</v>
      </c>
      <c r="G64" t="s">
        <v>420</v>
      </c>
      <c r="H64" s="2">
        <v>43486</v>
      </c>
      <c r="I64">
        <v>2018</v>
      </c>
      <c r="J64" t="s">
        <v>71</v>
      </c>
      <c r="K64">
        <v>173</v>
      </c>
      <c r="L64" t="s">
        <v>547</v>
      </c>
      <c r="N64" t="s">
        <v>548</v>
      </c>
      <c r="O64">
        <v>2.4700000000000002</v>
      </c>
      <c r="P64" t="s">
        <v>578</v>
      </c>
      <c r="Q64">
        <v>327.71047700000003</v>
      </c>
      <c r="R64" t="s">
        <v>579</v>
      </c>
      <c r="S64" t="s">
        <v>297</v>
      </c>
      <c r="T64" t="s">
        <v>580</v>
      </c>
    </row>
    <row r="65" spans="1:20" x14ac:dyDescent="0.35">
      <c r="A65" t="s">
        <v>80</v>
      </c>
      <c r="B65" s="1">
        <v>9780228005773</v>
      </c>
      <c r="C65" s="1">
        <v>9780228007715</v>
      </c>
      <c r="D65" t="s">
        <v>70</v>
      </c>
      <c r="E65" t="s">
        <v>71</v>
      </c>
      <c r="F65" t="s">
        <v>546</v>
      </c>
      <c r="G65" t="s">
        <v>420</v>
      </c>
      <c r="H65" s="2">
        <v>44331</v>
      </c>
      <c r="I65">
        <v>2021</v>
      </c>
      <c r="J65" t="s">
        <v>71</v>
      </c>
      <c r="K65">
        <v>353</v>
      </c>
      <c r="L65" t="s">
        <v>581</v>
      </c>
      <c r="P65" t="s">
        <v>582</v>
      </c>
      <c r="Q65">
        <v>327.477056</v>
      </c>
      <c r="R65" t="s">
        <v>583</v>
      </c>
      <c r="S65" t="s">
        <v>297</v>
      </c>
      <c r="T65" t="s">
        <v>322</v>
      </c>
    </row>
    <row r="66" spans="1:20" x14ac:dyDescent="0.35">
      <c r="A66" t="s">
        <v>81</v>
      </c>
      <c r="B66" s="1">
        <v>9781634633840</v>
      </c>
      <c r="C66" s="1">
        <v>9781634634113</v>
      </c>
      <c r="D66" t="s">
        <v>82</v>
      </c>
      <c r="E66" t="s">
        <v>83</v>
      </c>
      <c r="F66" t="s">
        <v>584</v>
      </c>
      <c r="G66" t="s">
        <v>292</v>
      </c>
      <c r="H66" s="2">
        <v>41974</v>
      </c>
      <c r="I66">
        <v>2014</v>
      </c>
      <c r="J66" t="s">
        <v>585</v>
      </c>
      <c r="K66">
        <v>199</v>
      </c>
      <c r="L66" t="s">
        <v>586</v>
      </c>
      <c r="N66" t="s">
        <v>587</v>
      </c>
      <c r="P66" t="s">
        <v>588</v>
      </c>
      <c r="Q66">
        <v>947.7</v>
      </c>
      <c r="R66" t="s">
        <v>589</v>
      </c>
      <c r="S66" t="s">
        <v>297</v>
      </c>
      <c r="T66" t="s">
        <v>307</v>
      </c>
    </row>
    <row r="67" spans="1:20" x14ac:dyDescent="0.35">
      <c r="A67" t="s">
        <v>84</v>
      </c>
      <c r="B67" s="1">
        <v>9781600212499</v>
      </c>
      <c r="C67" s="1">
        <v>9781616686451</v>
      </c>
      <c r="D67" t="s">
        <v>82</v>
      </c>
      <c r="E67" t="s">
        <v>83</v>
      </c>
      <c r="F67" t="s">
        <v>584</v>
      </c>
      <c r="G67" t="s">
        <v>292</v>
      </c>
      <c r="H67" s="2">
        <v>37865</v>
      </c>
      <c r="I67">
        <v>2006</v>
      </c>
      <c r="J67" t="s">
        <v>590</v>
      </c>
      <c r="K67">
        <v>372</v>
      </c>
      <c r="L67" t="s">
        <v>591</v>
      </c>
      <c r="P67" t="s">
        <v>592</v>
      </c>
      <c r="Q67" t="s">
        <v>593</v>
      </c>
      <c r="R67" t="s">
        <v>594</v>
      </c>
      <c r="S67" t="s">
        <v>297</v>
      </c>
      <c r="T67" t="s">
        <v>595</v>
      </c>
    </row>
    <row r="68" spans="1:20" x14ac:dyDescent="0.35">
      <c r="A68" t="s">
        <v>85</v>
      </c>
      <c r="B68" s="1">
        <v>9781622574100</v>
      </c>
      <c r="C68" s="1">
        <v>9781622574117</v>
      </c>
      <c r="D68" t="s">
        <v>82</v>
      </c>
      <c r="E68" t="s">
        <v>83</v>
      </c>
      <c r="F68" t="s">
        <v>584</v>
      </c>
      <c r="G68" t="s">
        <v>292</v>
      </c>
      <c r="H68" s="2">
        <v>40909</v>
      </c>
      <c r="I68">
        <v>2012</v>
      </c>
      <c r="J68" t="s">
        <v>585</v>
      </c>
      <c r="K68">
        <v>189</v>
      </c>
      <c r="L68" t="s">
        <v>596</v>
      </c>
      <c r="N68" t="s">
        <v>597</v>
      </c>
      <c r="P68" t="s">
        <v>598</v>
      </c>
      <c r="Q68">
        <v>323.09469999999902</v>
      </c>
      <c r="R68" t="s">
        <v>599</v>
      </c>
      <c r="S68" t="s">
        <v>297</v>
      </c>
      <c r="T68" t="s">
        <v>334</v>
      </c>
    </row>
    <row r="69" spans="1:20" x14ac:dyDescent="0.35">
      <c r="A69" t="s">
        <v>86</v>
      </c>
      <c r="B69" s="1">
        <v>9781613245163</v>
      </c>
      <c r="C69" s="1">
        <v>9781624175435</v>
      </c>
      <c r="D69" t="s">
        <v>82</v>
      </c>
      <c r="E69" t="s">
        <v>83</v>
      </c>
      <c r="F69" t="s">
        <v>584</v>
      </c>
      <c r="G69" t="s">
        <v>292</v>
      </c>
      <c r="H69" s="2">
        <v>40787</v>
      </c>
      <c r="I69">
        <v>2012</v>
      </c>
      <c r="J69" t="s">
        <v>585</v>
      </c>
      <c r="K69">
        <v>349</v>
      </c>
      <c r="L69" t="s">
        <v>600</v>
      </c>
      <c r="N69" t="s">
        <v>601</v>
      </c>
      <c r="P69" t="s">
        <v>602</v>
      </c>
      <c r="Q69" t="s">
        <v>603</v>
      </c>
      <c r="R69" t="s">
        <v>604</v>
      </c>
      <c r="S69" t="s">
        <v>297</v>
      </c>
      <c r="T69" t="s">
        <v>605</v>
      </c>
    </row>
    <row r="70" spans="1:20" x14ac:dyDescent="0.35">
      <c r="A70" t="s">
        <v>87</v>
      </c>
      <c r="B70" s="1">
        <v>9781634854580</v>
      </c>
      <c r="C70" s="1">
        <v>9781634854825</v>
      </c>
      <c r="D70" t="s">
        <v>82</v>
      </c>
      <c r="E70" t="s">
        <v>83</v>
      </c>
      <c r="F70" t="s">
        <v>584</v>
      </c>
      <c r="G70" t="s">
        <v>292</v>
      </c>
      <c r="H70" s="2">
        <v>42614</v>
      </c>
      <c r="I70">
        <v>2016</v>
      </c>
      <c r="J70" t="s">
        <v>585</v>
      </c>
      <c r="K70">
        <v>172</v>
      </c>
      <c r="L70" t="s">
        <v>606</v>
      </c>
      <c r="N70" t="s">
        <v>601</v>
      </c>
      <c r="P70" t="s">
        <v>607</v>
      </c>
      <c r="Q70" t="s">
        <v>603</v>
      </c>
      <c r="R70" t="s">
        <v>608</v>
      </c>
      <c r="S70" t="s">
        <v>297</v>
      </c>
      <c r="T70" t="s">
        <v>609</v>
      </c>
    </row>
    <row r="71" spans="1:20" x14ac:dyDescent="0.35">
      <c r="A71" t="s">
        <v>88</v>
      </c>
      <c r="B71" s="1">
        <v>9781536143553</v>
      </c>
      <c r="C71" s="1">
        <v>9781536143560</v>
      </c>
      <c r="D71" t="s">
        <v>82</v>
      </c>
      <c r="E71" t="s">
        <v>83</v>
      </c>
      <c r="F71" t="s">
        <v>412</v>
      </c>
      <c r="G71" t="s">
        <v>292</v>
      </c>
      <c r="H71" s="2">
        <v>43342</v>
      </c>
      <c r="I71">
        <v>2018</v>
      </c>
      <c r="J71" t="s">
        <v>610</v>
      </c>
      <c r="K71">
        <v>181</v>
      </c>
      <c r="L71" t="s">
        <v>611</v>
      </c>
      <c r="N71" t="s">
        <v>612</v>
      </c>
      <c r="P71" t="s">
        <v>613</v>
      </c>
      <c r="Q71">
        <v>947.70860000000005</v>
      </c>
      <c r="R71" t="s">
        <v>614</v>
      </c>
      <c r="S71" t="s">
        <v>297</v>
      </c>
      <c r="T71" t="s">
        <v>307</v>
      </c>
    </row>
    <row r="72" spans="1:20" x14ac:dyDescent="0.35">
      <c r="A72" t="s">
        <v>89</v>
      </c>
      <c r="B72" s="1">
        <v>9781536170511</v>
      </c>
      <c r="C72" s="1">
        <v>9781536170528</v>
      </c>
      <c r="D72" t="s">
        <v>82</v>
      </c>
      <c r="E72" t="s">
        <v>83</v>
      </c>
      <c r="F72" t="s">
        <v>412</v>
      </c>
      <c r="G72" t="s">
        <v>292</v>
      </c>
      <c r="H72" s="2">
        <v>43881</v>
      </c>
      <c r="I72">
        <v>2020</v>
      </c>
      <c r="J72" t="s">
        <v>83</v>
      </c>
      <c r="K72">
        <v>318</v>
      </c>
      <c r="L72" t="s">
        <v>615</v>
      </c>
      <c r="N72" t="s">
        <v>612</v>
      </c>
      <c r="P72" t="s">
        <v>616</v>
      </c>
      <c r="Q72">
        <v>947.7</v>
      </c>
      <c r="R72" t="s">
        <v>617</v>
      </c>
      <c r="S72" t="s">
        <v>297</v>
      </c>
      <c r="T72" t="s">
        <v>307</v>
      </c>
    </row>
    <row r="73" spans="1:20" x14ac:dyDescent="0.35">
      <c r="A73" t="s">
        <v>90</v>
      </c>
      <c r="B73" s="1">
        <v>9781536176933</v>
      </c>
      <c r="C73" s="1">
        <v>9781536176940</v>
      </c>
      <c r="D73" t="s">
        <v>82</v>
      </c>
      <c r="E73" t="s">
        <v>83</v>
      </c>
      <c r="F73" t="s">
        <v>412</v>
      </c>
      <c r="G73" t="s">
        <v>292</v>
      </c>
      <c r="H73" s="2">
        <v>43957</v>
      </c>
      <c r="I73">
        <v>2020</v>
      </c>
      <c r="J73" t="s">
        <v>83</v>
      </c>
      <c r="K73">
        <v>326</v>
      </c>
      <c r="L73" t="s">
        <v>618</v>
      </c>
      <c r="N73" t="s">
        <v>612</v>
      </c>
      <c r="P73" t="s">
        <v>619</v>
      </c>
      <c r="Q73">
        <v>947.70860921999997</v>
      </c>
      <c r="R73" t="s">
        <v>620</v>
      </c>
      <c r="S73" t="s">
        <v>297</v>
      </c>
      <c r="T73" t="s">
        <v>307</v>
      </c>
    </row>
    <row r="74" spans="1:20" x14ac:dyDescent="0.35">
      <c r="A74" t="s">
        <v>621</v>
      </c>
      <c r="B74" s="1">
        <v>9780253046703</v>
      </c>
      <c r="C74" s="1">
        <v>9780253046734</v>
      </c>
      <c r="D74" t="s">
        <v>622</v>
      </c>
      <c r="E74" t="s">
        <v>57</v>
      </c>
      <c r="F74" t="s">
        <v>510</v>
      </c>
      <c r="G74" t="s">
        <v>292</v>
      </c>
      <c r="H74" s="2">
        <v>43494</v>
      </c>
      <c r="I74">
        <v>2020</v>
      </c>
      <c r="J74" t="s">
        <v>57</v>
      </c>
      <c r="K74">
        <v>320</v>
      </c>
      <c r="L74" t="s">
        <v>623</v>
      </c>
      <c r="P74" t="s">
        <v>624</v>
      </c>
      <c r="Q74">
        <v>947.70072000000005</v>
      </c>
      <c r="R74" t="s">
        <v>625</v>
      </c>
      <c r="S74" t="s">
        <v>297</v>
      </c>
      <c r="T74" t="s">
        <v>307</v>
      </c>
    </row>
    <row r="75" spans="1:20" x14ac:dyDescent="0.35">
      <c r="A75" t="s">
        <v>626</v>
      </c>
      <c r="B75" s="1" t="s">
        <v>39</v>
      </c>
      <c r="C75" s="1">
        <v>9781612006048</v>
      </c>
      <c r="D75" t="s">
        <v>622</v>
      </c>
      <c r="E75" t="s">
        <v>627</v>
      </c>
      <c r="F75" t="s">
        <v>628</v>
      </c>
      <c r="G75" t="s">
        <v>292</v>
      </c>
      <c r="H75" s="2">
        <v>43543</v>
      </c>
      <c r="I75">
        <v>2018</v>
      </c>
      <c r="J75" t="s">
        <v>629</v>
      </c>
      <c r="K75">
        <v>83</v>
      </c>
      <c r="L75" t="s">
        <v>630</v>
      </c>
      <c r="N75" t="s">
        <v>631</v>
      </c>
      <c r="P75" t="s">
        <v>632</v>
      </c>
      <c r="Q75">
        <v>940.54217700000004</v>
      </c>
      <c r="R75" t="s">
        <v>633</v>
      </c>
      <c r="S75" t="s">
        <v>297</v>
      </c>
      <c r="T75" t="s">
        <v>307</v>
      </c>
    </row>
    <row r="76" spans="1:20" x14ac:dyDescent="0.35">
      <c r="A76" t="s">
        <v>91</v>
      </c>
      <c r="B76" s="1">
        <v>9783631635018</v>
      </c>
      <c r="C76" s="1">
        <v>9783653022551</v>
      </c>
      <c r="D76" t="s">
        <v>92</v>
      </c>
      <c r="E76" t="s">
        <v>93</v>
      </c>
      <c r="F76" t="s">
        <v>634</v>
      </c>
      <c r="G76" t="s">
        <v>635</v>
      </c>
      <c r="H76" s="2">
        <v>41222</v>
      </c>
      <c r="I76">
        <v>2013</v>
      </c>
      <c r="J76" t="s">
        <v>93</v>
      </c>
      <c r="K76">
        <v>372</v>
      </c>
      <c r="L76" t="s">
        <v>636</v>
      </c>
      <c r="N76" t="s">
        <v>637</v>
      </c>
      <c r="O76">
        <v>17</v>
      </c>
      <c r="P76" t="s">
        <v>638</v>
      </c>
      <c r="Q76">
        <v>830.9</v>
      </c>
      <c r="R76" t="s">
        <v>639</v>
      </c>
      <c r="S76" t="s">
        <v>640</v>
      </c>
      <c r="T76" t="s">
        <v>641</v>
      </c>
    </row>
    <row r="77" spans="1:20" x14ac:dyDescent="0.35">
      <c r="A77" t="s">
        <v>94</v>
      </c>
      <c r="B77" s="1">
        <v>9783631748626</v>
      </c>
      <c r="C77" s="1">
        <v>9783631760598</v>
      </c>
      <c r="D77" t="s">
        <v>92</v>
      </c>
      <c r="E77" t="s">
        <v>93</v>
      </c>
      <c r="F77" t="s">
        <v>634</v>
      </c>
      <c r="G77" t="s">
        <v>635</v>
      </c>
      <c r="H77" s="2">
        <v>43368</v>
      </c>
      <c r="I77">
        <v>2018</v>
      </c>
      <c r="J77" t="s">
        <v>93</v>
      </c>
      <c r="K77">
        <v>164</v>
      </c>
      <c r="L77" t="s">
        <v>642</v>
      </c>
      <c r="P77" t="s">
        <v>643</v>
      </c>
      <c r="Q77">
        <v>306.09399999999999</v>
      </c>
      <c r="R77" t="s">
        <v>644</v>
      </c>
      <c r="S77" t="s">
        <v>297</v>
      </c>
      <c r="T77" t="s">
        <v>314</v>
      </c>
    </row>
    <row r="78" spans="1:20" x14ac:dyDescent="0.35">
      <c r="A78" t="s">
        <v>95</v>
      </c>
      <c r="B78" s="1">
        <v>9783631770405</v>
      </c>
      <c r="C78" s="1">
        <v>9783631783382</v>
      </c>
      <c r="D78" t="s">
        <v>92</v>
      </c>
      <c r="E78" t="s">
        <v>93</v>
      </c>
      <c r="F78" t="s">
        <v>634</v>
      </c>
      <c r="G78" t="s">
        <v>635</v>
      </c>
      <c r="H78" s="2">
        <v>43567</v>
      </c>
      <c r="I78">
        <v>2019</v>
      </c>
      <c r="J78" t="s">
        <v>93</v>
      </c>
      <c r="K78">
        <v>430</v>
      </c>
      <c r="L78" t="s">
        <v>645</v>
      </c>
      <c r="N78" t="s">
        <v>646</v>
      </c>
      <c r="O78">
        <v>21</v>
      </c>
      <c r="P78" t="s">
        <v>647</v>
      </c>
      <c r="Q78">
        <v>282.43799999999999</v>
      </c>
      <c r="R78" t="s">
        <v>648</v>
      </c>
      <c r="S78" t="s">
        <v>297</v>
      </c>
      <c r="T78" t="s">
        <v>573</v>
      </c>
    </row>
    <row r="79" spans="1:20" x14ac:dyDescent="0.35">
      <c r="A79" t="s">
        <v>96</v>
      </c>
      <c r="B79" s="1">
        <v>9783631678718</v>
      </c>
      <c r="C79" s="1">
        <v>9783653070040</v>
      </c>
      <c r="D79" t="s">
        <v>92</v>
      </c>
      <c r="E79" t="s">
        <v>93</v>
      </c>
      <c r="F79" t="s">
        <v>634</v>
      </c>
      <c r="G79" t="s">
        <v>635</v>
      </c>
      <c r="H79" s="2">
        <v>43677</v>
      </c>
      <c r="I79">
        <v>2019</v>
      </c>
      <c r="J79" t="s">
        <v>93</v>
      </c>
      <c r="K79">
        <v>380</v>
      </c>
      <c r="L79" t="s">
        <v>649</v>
      </c>
      <c r="N79" t="s">
        <v>650</v>
      </c>
      <c r="O79">
        <v>26</v>
      </c>
      <c r="P79" t="s">
        <v>651</v>
      </c>
      <c r="Q79">
        <v>940.53099999999995</v>
      </c>
      <c r="R79" t="s">
        <v>652</v>
      </c>
      <c r="S79" t="s">
        <v>297</v>
      </c>
      <c r="T79" t="s">
        <v>307</v>
      </c>
    </row>
    <row r="80" spans="1:20" x14ac:dyDescent="0.35">
      <c r="A80" t="s">
        <v>97</v>
      </c>
      <c r="B80" s="1">
        <v>9783631792971</v>
      </c>
      <c r="C80" s="1">
        <v>9783631797075</v>
      </c>
      <c r="D80" t="s">
        <v>92</v>
      </c>
      <c r="E80" t="s">
        <v>93</v>
      </c>
      <c r="F80" t="s">
        <v>634</v>
      </c>
      <c r="G80" t="s">
        <v>635</v>
      </c>
      <c r="H80" s="2">
        <v>43707</v>
      </c>
      <c r="I80">
        <v>2019</v>
      </c>
      <c r="J80" t="s">
        <v>93</v>
      </c>
      <c r="K80">
        <v>266</v>
      </c>
      <c r="L80" t="s">
        <v>653</v>
      </c>
      <c r="N80" t="s">
        <v>654</v>
      </c>
      <c r="O80">
        <v>23</v>
      </c>
      <c r="P80" t="s">
        <v>655</v>
      </c>
      <c r="Q80">
        <v>327.43804770000003</v>
      </c>
      <c r="R80" t="s">
        <v>656</v>
      </c>
      <c r="S80" t="s">
        <v>297</v>
      </c>
      <c r="T80" t="s">
        <v>580</v>
      </c>
    </row>
    <row r="81" spans="1:20" x14ac:dyDescent="0.35">
      <c r="A81" t="s">
        <v>98</v>
      </c>
      <c r="B81" s="1">
        <v>9783631654569</v>
      </c>
      <c r="C81" s="1">
        <v>9783653046502</v>
      </c>
      <c r="D81" t="s">
        <v>92</v>
      </c>
      <c r="E81" t="s">
        <v>93</v>
      </c>
      <c r="F81" t="s">
        <v>634</v>
      </c>
      <c r="G81" t="s">
        <v>635</v>
      </c>
      <c r="H81" s="2">
        <v>41928</v>
      </c>
      <c r="I81">
        <v>2015</v>
      </c>
      <c r="J81" t="s">
        <v>93</v>
      </c>
      <c r="K81">
        <v>526</v>
      </c>
      <c r="L81" t="s">
        <v>657</v>
      </c>
      <c r="N81" t="s">
        <v>658</v>
      </c>
      <c r="O81">
        <v>4</v>
      </c>
      <c r="P81" t="s">
        <v>659</v>
      </c>
      <c r="Q81">
        <v>947.70860000000005</v>
      </c>
      <c r="R81" t="s">
        <v>660</v>
      </c>
      <c r="S81" t="s">
        <v>297</v>
      </c>
      <c r="T81" t="s">
        <v>307</v>
      </c>
    </row>
    <row r="82" spans="1:20" x14ac:dyDescent="0.35">
      <c r="A82" t="s">
        <v>99</v>
      </c>
      <c r="B82" s="1">
        <v>9783034316262</v>
      </c>
      <c r="C82" s="1">
        <v>9783035107982</v>
      </c>
      <c r="D82" t="s">
        <v>92</v>
      </c>
      <c r="E82" t="s">
        <v>93</v>
      </c>
      <c r="F82" t="s">
        <v>661</v>
      </c>
      <c r="G82" t="s">
        <v>662</v>
      </c>
      <c r="H82" s="2">
        <v>42055</v>
      </c>
      <c r="I82">
        <v>2015</v>
      </c>
      <c r="J82" t="s">
        <v>663</v>
      </c>
      <c r="K82">
        <v>276</v>
      </c>
      <c r="L82" t="s">
        <v>664</v>
      </c>
      <c r="N82" t="s">
        <v>665</v>
      </c>
      <c r="O82">
        <v>13</v>
      </c>
      <c r="P82" t="s">
        <v>666</v>
      </c>
      <c r="Q82">
        <v>914</v>
      </c>
      <c r="R82" t="s">
        <v>667</v>
      </c>
      <c r="S82" t="s">
        <v>297</v>
      </c>
      <c r="T82" t="s">
        <v>668</v>
      </c>
    </row>
    <row r="83" spans="1:20" x14ac:dyDescent="0.35">
      <c r="A83" t="s">
        <v>100</v>
      </c>
      <c r="B83" s="1">
        <v>9783631785560</v>
      </c>
      <c r="C83" s="1">
        <v>9783631790267</v>
      </c>
      <c r="D83" t="s">
        <v>92</v>
      </c>
      <c r="E83" t="s">
        <v>93</v>
      </c>
      <c r="F83" t="s">
        <v>634</v>
      </c>
      <c r="G83" t="s">
        <v>635</v>
      </c>
      <c r="H83" s="2">
        <v>43677</v>
      </c>
      <c r="I83">
        <v>2019</v>
      </c>
      <c r="J83" t="s">
        <v>93</v>
      </c>
      <c r="K83">
        <v>250</v>
      </c>
      <c r="L83" t="s">
        <v>669</v>
      </c>
      <c r="N83" t="s">
        <v>670</v>
      </c>
      <c r="O83">
        <v>9</v>
      </c>
      <c r="P83" t="s">
        <v>671</v>
      </c>
      <c r="Q83">
        <v>947.70860000000005</v>
      </c>
      <c r="R83" t="s">
        <v>380</v>
      </c>
      <c r="S83" t="s">
        <v>297</v>
      </c>
      <c r="T83" t="s">
        <v>307</v>
      </c>
    </row>
    <row r="84" spans="1:20" x14ac:dyDescent="0.35">
      <c r="A84" t="s">
        <v>101</v>
      </c>
      <c r="B84" s="1">
        <v>9783631636558</v>
      </c>
      <c r="C84" s="1">
        <v>9783653032451</v>
      </c>
      <c r="D84" t="s">
        <v>92</v>
      </c>
      <c r="E84" t="s">
        <v>93</v>
      </c>
      <c r="F84" t="s">
        <v>634</v>
      </c>
      <c r="G84" t="s">
        <v>635</v>
      </c>
      <c r="H84" s="2">
        <v>41473</v>
      </c>
      <c r="I84">
        <v>2013</v>
      </c>
      <c r="J84" t="s">
        <v>93</v>
      </c>
      <c r="K84">
        <v>265</v>
      </c>
      <c r="L84" t="s">
        <v>672</v>
      </c>
      <c r="N84" t="s">
        <v>673</v>
      </c>
      <c r="O84">
        <v>30</v>
      </c>
      <c r="P84" t="s">
        <v>674</v>
      </c>
      <c r="Q84">
        <v>947.71</v>
      </c>
      <c r="R84" t="s">
        <v>675</v>
      </c>
      <c r="S84" t="s">
        <v>640</v>
      </c>
      <c r="T84" t="s">
        <v>676</v>
      </c>
    </row>
    <row r="85" spans="1:20" x14ac:dyDescent="0.35">
      <c r="A85" t="s">
        <v>102</v>
      </c>
      <c r="B85" s="1">
        <v>9783034313230</v>
      </c>
      <c r="C85" s="1">
        <v>9783035106121</v>
      </c>
      <c r="D85" t="s">
        <v>92</v>
      </c>
      <c r="E85" t="s">
        <v>93</v>
      </c>
      <c r="F85" t="s">
        <v>661</v>
      </c>
      <c r="G85" t="s">
        <v>662</v>
      </c>
      <c r="H85" s="2">
        <v>41593</v>
      </c>
      <c r="I85">
        <v>2013</v>
      </c>
      <c r="J85" t="s">
        <v>663</v>
      </c>
      <c r="K85">
        <v>390</v>
      </c>
      <c r="L85" t="s">
        <v>677</v>
      </c>
      <c r="P85" t="s">
        <v>678</v>
      </c>
      <c r="Q85">
        <v>891.79308762000005</v>
      </c>
      <c r="R85" t="s">
        <v>679</v>
      </c>
      <c r="S85" t="s">
        <v>297</v>
      </c>
      <c r="T85" t="s">
        <v>680</v>
      </c>
    </row>
    <row r="86" spans="1:20" x14ac:dyDescent="0.35">
      <c r="A86" t="s">
        <v>103</v>
      </c>
      <c r="B86" s="1">
        <v>9781508177326</v>
      </c>
      <c r="C86" s="1">
        <v>9781508177333</v>
      </c>
      <c r="D86" t="s">
        <v>104</v>
      </c>
      <c r="E86" t="s">
        <v>105</v>
      </c>
      <c r="F86" t="s">
        <v>359</v>
      </c>
      <c r="G86" t="s">
        <v>292</v>
      </c>
      <c r="H86" s="2">
        <v>43084</v>
      </c>
      <c r="I86">
        <v>2018</v>
      </c>
      <c r="J86" t="s">
        <v>681</v>
      </c>
      <c r="K86">
        <v>66</v>
      </c>
      <c r="L86" t="s">
        <v>682</v>
      </c>
      <c r="M86">
        <v>1</v>
      </c>
      <c r="N86" t="s">
        <v>683</v>
      </c>
      <c r="P86" t="s">
        <v>684</v>
      </c>
      <c r="Q86">
        <v>947.08399999999995</v>
      </c>
      <c r="R86" t="s">
        <v>685</v>
      </c>
      <c r="S86" t="s">
        <v>297</v>
      </c>
      <c r="T86" t="s">
        <v>307</v>
      </c>
    </row>
    <row r="87" spans="1:20" x14ac:dyDescent="0.35">
      <c r="A87" t="s">
        <v>106</v>
      </c>
      <c r="B87" s="1">
        <v>9783836662833</v>
      </c>
      <c r="C87" s="1">
        <v>9783836612838</v>
      </c>
      <c r="D87" t="s">
        <v>107</v>
      </c>
      <c r="E87" t="s">
        <v>108</v>
      </c>
      <c r="F87" t="s">
        <v>686</v>
      </c>
      <c r="G87" t="s">
        <v>635</v>
      </c>
      <c r="H87" s="2">
        <v>39708</v>
      </c>
      <c r="I87">
        <v>2008</v>
      </c>
      <c r="J87" t="s">
        <v>108</v>
      </c>
      <c r="K87">
        <v>284</v>
      </c>
      <c r="L87" t="s">
        <v>687</v>
      </c>
      <c r="M87">
        <v>1</v>
      </c>
      <c r="N87" t="s">
        <v>688</v>
      </c>
      <c r="P87" t="s">
        <v>689</v>
      </c>
      <c r="Q87">
        <v>306.3</v>
      </c>
      <c r="R87" t="s">
        <v>690</v>
      </c>
      <c r="S87" t="s">
        <v>297</v>
      </c>
      <c r="T87" t="s">
        <v>562</v>
      </c>
    </row>
    <row r="88" spans="1:20" x14ac:dyDescent="0.35">
      <c r="A88" t="s">
        <v>109</v>
      </c>
      <c r="B88" s="1">
        <v>9783883099323</v>
      </c>
      <c r="C88" s="1">
        <v>9783869457246</v>
      </c>
      <c r="D88" t="s">
        <v>107</v>
      </c>
      <c r="E88" t="s">
        <v>110</v>
      </c>
      <c r="F88" t="s">
        <v>691</v>
      </c>
      <c r="G88" t="s">
        <v>635</v>
      </c>
      <c r="H88" s="2">
        <v>41913</v>
      </c>
      <c r="I88">
        <v>2014</v>
      </c>
      <c r="J88" t="s">
        <v>110</v>
      </c>
      <c r="K88">
        <v>318</v>
      </c>
      <c r="L88" t="s">
        <v>692</v>
      </c>
      <c r="P88" t="s">
        <v>693</v>
      </c>
      <c r="Q88">
        <v>947.7</v>
      </c>
      <c r="R88" t="s">
        <v>694</v>
      </c>
      <c r="S88" t="s">
        <v>640</v>
      </c>
      <c r="T88" t="s">
        <v>307</v>
      </c>
    </row>
    <row r="89" spans="1:20" x14ac:dyDescent="0.35">
      <c r="A89" t="s">
        <v>111</v>
      </c>
      <c r="B89" s="1">
        <v>9783848711659</v>
      </c>
      <c r="C89" s="1">
        <v>9783845253169</v>
      </c>
      <c r="D89" t="s">
        <v>107</v>
      </c>
      <c r="E89" t="s">
        <v>112</v>
      </c>
      <c r="F89" t="s">
        <v>695</v>
      </c>
      <c r="G89" t="s">
        <v>635</v>
      </c>
      <c r="H89" s="2">
        <v>42482</v>
      </c>
      <c r="I89">
        <v>2016</v>
      </c>
      <c r="J89" t="s">
        <v>112</v>
      </c>
      <c r="K89">
        <v>149</v>
      </c>
      <c r="L89" t="s">
        <v>696</v>
      </c>
      <c r="M89">
        <v>1</v>
      </c>
      <c r="P89" t="s">
        <v>697</v>
      </c>
      <c r="Q89">
        <v>320.54000000000002</v>
      </c>
      <c r="R89" t="s">
        <v>698</v>
      </c>
      <c r="S89" t="s">
        <v>640</v>
      </c>
      <c r="T89" t="s">
        <v>334</v>
      </c>
    </row>
    <row r="90" spans="1:20" x14ac:dyDescent="0.35">
      <c r="A90" t="s">
        <v>113</v>
      </c>
      <c r="B90" s="1">
        <v>9783736994942</v>
      </c>
      <c r="C90" s="1">
        <v>9783736984943</v>
      </c>
      <c r="D90" t="s">
        <v>107</v>
      </c>
      <c r="E90" t="s">
        <v>114</v>
      </c>
      <c r="F90" t="s">
        <v>699</v>
      </c>
      <c r="G90" t="s">
        <v>635</v>
      </c>
      <c r="H90" s="2">
        <v>42797</v>
      </c>
      <c r="I90">
        <v>2017</v>
      </c>
      <c r="J90" t="s">
        <v>114</v>
      </c>
      <c r="K90">
        <v>197</v>
      </c>
      <c r="L90" t="s">
        <v>700</v>
      </c>
      <c r="M90">
        <v>1</v>
      </c>
      <c r="P90" t="s">
        <v>701</v>
      </c>
      <c r="Q90">
        <v>332.1</v>
      </c>
      <c r="R90" t="s">
        <v>702</v>
      </c>
      <c r="S90" t="s">
        <v>297</v>
      </c>
      <c r="T90" t="s">
        <v>473</v>
      </c>
    </row>
    <row r="91" spans="1:20" x14ac:dyDescent="0.35">
      <c r="A91" t="s">
        <v>115</v>
      </c>
      <c r="B91" s="1">
        <v>9783736995031</v>
      </c>
      <c r="C91" s="1">
        <v>9783736985032</v>
      </c>
      <c r="D91" t="s">
        <v>107</v>
      </c>
      <c r="E91" t="s">
        <v>114</v>
      </c>
      <c r="F91" t="s">
        <v>699</v>
      </c>
      <c r="G91" t="s">
        <v>635</v>
      </c>
      <c r="H91" s="2">
        <v>42821</v>
      </c>
      <c r="I91">
        <v>2017</v>
      </c>
      <c r="J91" t="s">
        <v>114</v>
      </c>
      <c r="K91">
        <v>197</v>
      </c>
      <c r="L91" t="s">
        <v>703</v>
      </c>
      <c r="M91">
        <v>1</v>
      </c>
      <c r="P91" t="s">
        <v>704</v>
      </c>
      <c r="Q91">
        <v>338.1</v>
      </c>
      <c r="R91" t="s">
        <v>705</v>
      </c>
      <c r="S91" t="s">
        <v>297</v>
      </c>
      <c r="T91" t="s">
        <v>706</v>
      </c>
    </row>
    <row r="92" spans="1:20" x14ac:dyDescent="0.35">
      <c r="A92" t="s">
        <v>116</v>
      </c>
      <c r="B92" s="1">
        <v>9783960671824</v>
      </c>
      <c r="C92" s="1">
        <v>9783960676829</v>
      </c>
      <c r="D92" t="s">
        <v>107</v>
      </c>
      <c r="E92" t="s">
        <v>108</v>
      </c>
      <c r="F92" t="s">
        <v>686</v>
      </c>
      <c r="G92" t="s">
        <v>635</v>
      </c>
      <c r="H92" s="2">
        <v>43041</v>
      </c>
      <c r="I92">
        <v>2018</v>
      </c>
      <c r="J92" t="s">
        <v>707</v>
      </c>
      <c r="K92">
        <v>37</v>
      </c>
      <c r="L92" t="s">
        <v>708</v>
      </c>
      <c r="M92">
        <v>1</v>
      </c>
      <c r="P92" t="s">
        <v>709</v>
      </c>
      <c r="Q92">
        <v>909.83</v>
      </c>
      <c r="R92" t="s">
        <v>710</v>
      </c>
      <c r="S92" t="s">
        <v>297</v>
      </c>
      <c r="T92" t="s">
        <v>668</v>
      </c>
    </row>
    <row r="93" spans="1:20" x14ac:dyDescent="0.35">
      <c r="A93" t="s">
        <v>117</v>
      </c>
      <c r="B93" s="1">
        <v>9783518060728</v>
      </c>
      <c r="C93" s="1">
        <v>9783518737873</v>
      </c>
      <c r="D93" t="s">
        <v>107</v>
      </c>
      <c r="E93" t="s">
        <v>118</v>
      </c>
      <c r="F93" t="s">
        <v>695</v>
      </c>
      <c r="G93" t="s">
        <v>635</v>
      </c>
      <c r="H93" s="2">
        <v>41778</v>
      </c>
      <c r="I93">
        <v>2014</v>
      </c>
      <c r="J93" t="s">
        <v>118</v>
      </c>
      <c r="K93">
        <v>207</v>
      </c>
      <c r="L93" t="s">
        <v>711</v>
      </c>
      <c r="M93">
        <v>2</v>
      </c>
      <c r="P93" t="s">
        <v>712</v>
      </c>
      <c r="Q93">
        <v>947.70860000000005</v>
      </c>
      <c r="R93" t="s">
        <v>713</v>
      </c>
      <c r="S93" t="s">
        <v>640</v>
      </c>
      <c r="T93" t="s">
        <v>307</v>
      </c>
    </row>
    <row r="94" spans="1:20" x14ac:dyDescent="0.35">
      <c r="A94" t="s">
        <v>119</v>
      </c>
      <c r="B94" s="1">
        <v>9783868813623</v>
      </c>
      <c r="C94" s="1">
        <v>9783864143052</v>
      </c>
      <c r="D94" t="s">
        <v>107</v>
      </c>
      <c r="E94" t="s">
        <v>120</v>
      </c>
      <c r="F94" t="s">
        <v>714</v>
      </c>
      <c r="G94" t="s">
        <v>635</v>
      </c>
      <c r="H94" s="2">
        <v>41071</v>
      </c>
      <c r="I94">
        <v>2012</v>
      </c>
      <c r="J94" t="s">
        <v>120</v>
      </c>
      <c r="K94">
        <v>320</v>
      </c>
      <c r="L94" t="s">
        <v>715</v>
      </c>
      <c r="P94" t="s">
        <v>716</v>
      </c>
      <c r="Q94">
        <v>947.70860000000005</v>
      </c>
      <c r="R94" t="s">
        <v>717</v>
      </c>
      <c r="S94" t="s">
        <v>640</v>
      </c>
      <c r="T94" t="s">
        <v>307</v>
      </c>
    </row>
    <row r="95" spans="1:20" x14ac:dyDescent="0.35">
      <c r="A95" t="s">
        <v>121</v>
      </c>
      <c r="B95" s="1">
        <v>9783447114820</v>
      </c>
      <c r="C95" s="1">
        <v>9783447390132</v>
      </c>
      <c r="D95" t="s">
        <v>107</v>
      </c>
      <c r="E95" t="s">
        <v>122</v>
      </c>
      <c r="F95" t="s">
        <v>718</v>
      </c>
      <c r="G95" t="s">
        <v>635</v>
      </c>
      <c r="H95" s="2">
        <v>44153</v>
      </c>
      <c r="I95">
        <v>2020</v>
      </c>
      <c r="J95" t="s">
        <v>122</v>
      </c>
      <c r="K95">
        <v>308</v>
      </c>
      <c r="L95" t="s">
        <v>719</v>
      </c>
      <c r="N95" t="s">
        <v>720</v>
      </c>
      <c r="O95">
        <v>7</v>
      </c>
      <c r="P95" t="s">
        <v>721</v>
      </c>
      <c r="Q95">
        <v>306.44</v>
      </c>
      <c r="R95" t="s">
        <v>722</v>
      </c>
      <c r="S95" t="s">
        <v>297</v>
      </c>
      <c r="T95" t="s">
        <v>524</v>
      </c>
    </row>
    <row r="96" spans="1:20" x14ac:dyDescent="0.35">
      <c r="A96" t="s">
        <v>123</v>
      </c>
      <c r="B96" s="1">
        <v>9783848722105</v>
      </c>
      <c r="C96" s="1">
        <v>9783845263052</v>
      </c>
      <c r="D96" t="s">
        <v>107</v>
      </c>
      <c r="E96" t="s">
        <v>112</v>
      </c>
      <c r="F96" t="s">
        <v>695</v>
      </c>
      <c r="G96" t="s">
        <v>635</v>
      </c>
      <c r="H96" s="2">
        <v>42269</v>
      </c>
      <c r="I96">
        <v>2015</v>
      </c>
      <c r="J96" t="s">
        <v>112</v>
      </c>
      <c r="K96">
        <v>504</v>
      </c>
      <c r="L96" t="s">
        <v>723</v>
      </c>
      <c r="M96">
        <v>1</v>
      </c>
      <c r="N96" t="s">
        <v>724</v>
      </c>
      <c r="O96">
        <v>53</v>
      </c>
      <c r="P96" t="s">
        <v>725</v>
      </c>
      <c r="R96" t="s">
        <v>726</v>
      </c>
      <c r="S96" t="s">
        <v>297</v>
      </c>
      <c r="T96" t="s">
        <v>573</v>
      </c>
    </row>
    <row r="97" spans="1:20" x14ac:dyDescent="0.35">
      <c r="A97" t="s">
        <v>124</v>
      </c>
      <c r="B97" s="1">
        <v>9783957100375</v>
      </c>
      <c r="C97" s="1">
        <v>9783957101372</v>
      </c>
      <c r="D97" t="s">
        <v>107</v>
      </c>
      <c r="E97" t="s">
        <v>125</v>
      </c>
      <c r="F97" t="s">
        <v>727</v>
      </c>
      <c r="G97" t="s">
        <v>635</v>
      </c>
      <c r="H97" s="2">
        <v>42195</v>
      </c>
      <c r="I97">
        <v>2015</v>
      </c>
      <c r="J97" t="s">
        <v>125</v>
      </c>
      <c r="K97">
        <v>301</v>
      </c>
      <c r="L97" t="s">
        <v>728</v>
      </c>
      <c r="P97" t="s">
        <v>729</v>
      </c>
      <c r="Q97">
        <v>331.88094770999999</v>
      </c>
      <c r="R97" t="s">
        <v>730</v>
      </c>
      <c r="S97" t="s">
        <v>297</v>
      </c>
      <c r="T97" t="s">
        <v>473</v>
      </c>
    </row>
    <row r="98" spans="1:20" x14ac:dyDescent="0.35">
      <c r="A98" t="s">
        <v>731</v>
      </c>
      <c r="B98" s="1" t="s">
        <v>39</v>
      </c>
      <c r="C98" s="1">
        <v>9781780744179</v>
      </c>
      <c r="D98" t="s">
        <v>732</v>
      </c>
      <c r="E98" t="s">
        <v>733</v>
      </c>
      <c r="F98" t="s">
        <v>734</v>
      </c>
      <c r="G98" t="s">
        <v>370</v>
      </c>
      <c r="H98" s="2">
        <v>41772</v>
      </c>
      <c r="I98">
        <v>2015</v>
      </c>
      <c r="J98" t="s">
        <v>733</v>
      </c>
      <c r="K98">
        <v>728</v>
      </c>
      <c r="L98" t="s">
        <v>508</v>
      </c>
      <c r="P98" t="s">
        <v>735</v>
      </c>
      <c r="Q98" t="s">
        <v>736</v>
      </c>
      <c r="R98" t="s">
        <v>737</v>
      </c>
      <c r="S98" t="s">
        <v>297</v>
      </c>
      <c r="T98" t="s">
        <v>307</v>
      </c>
    </row>
    <row r="99" spans="1:20" x14ac:dyDescent="0.35">
      <c r="A99" t="s">
        <v>126</v>
      </c>
      <c r="B99" s="1">
        <v>9783642424687</v>
      </c>
      <c r="C99" s="1">
        <v>9783540280798</v>
      </c>
      <c r="D99" t="s">
        <v>127</v>
      </c>
      <c r="E99" t="s">
        <v>128</v>
      </c>
      <c r="F99" t="s">
        <v>738</v>
      </c>
      <c r="G99" t="s">
        <v>635</v>
      </c>
      <c r="H99" s="2">
        <v>38576</v>
      </c>
      <c r="I99">
        <v>2005</v>
      </c>
      <c r="J99" t="s">
        <v>739</v>
      </c>
      <c r="K99">
        <v>332</v>
      </c>
      <c r="L99" t="s">
        <v>740</v>
      </c>
      <c r="M99">
        <v>1</v>
      </c>
      <c r="N99" t="s">
        <v>741</v>
      </c>
      <c r="P99" t="s">
        <v>742</v>
      </c>
      <c r="Q99">
        <v>363.17</v>
      </c>
      <c r="R99" t="s">
        <v>743</v>
      </c>
      <c r="S99" t="s">
        <v>297</v>
      </c>
      <c r="T99" t="s">
        <v>744</v>
      </c>
    </row>
    <row r="100" spans="1:20" x14ac:dyDescent="0.35">
      <c r="A100" t="s">
        <v>129</v>
      </c>
      <c r="B100" s="1">
        <v>9781403974495</v>
      </c>
      <c r="C100" s="1">
        <v>9780230603615</v>
      </c>
      <c r="D100" t="s">
        <v>127</v>
      </c>
      <c r="E100" t="s">
        <v>130</v>
      </c>
      <c r="F100" t="s">
        <v>412</v>
      </c>
      <c r="G100" t="s">
        <v>292</v>
      </c>
      <c r="H100" s="2">
        <v>39241</v>
      </c>
      <c r="I100">
        <v>2007</v>
      </c>
      <c r="J100" t="s">
        <v>745</v>
      </c>
      <c r="K100">
        <v>268</v>
      </c>
      <c r="L100" t="s">
        <v>746</v>
      </c>
      <c r="P100" t="s">
        <v>747</v>
      </c>
      <c r="Q100">
        <v>324.20947000000001</v>
      </c>
      <c r="R100" t="s">
        <v>748</v>
      </c>
      <c r="S100" t="s">
        <v>297</v>
      </c>
      <c r="T100" t="s">
        <v>334</v>
      </c>
    </row>
    <row r="101" spans="1:20" x14ac:dyDescent="0.35">
      <c r="A101" t="s">
        <v>131</v>
      </c>
      <c r="B101" s="1">
        <v>9789400798922</v>
      </c>
      <c r="C101" s="1">
        <v>9781402053498</v>
      </c>
      <c r="D101" t="s">
        <v>127</v>
      </c>
      <c r="E101" t="s">
        <v>132</v>
      </c>
      <c r="F101" t="s">
        <v>749</v>
      </c>
      <c r="G101" t="s">
        <v>750</v>
      </c>
      <c r="H101" s="2">
        <v>38992</v>
      </c>
      <c r="I101">
        <v>2007</v>
      </c>
      <c r="J101" t="s">
        <v>739</v>
      </c>
      <c r="K101">
        <v>294</v>
      </c>
      <c r="L101" t="s">
        <v>751</v>
      </c>
      <c r="N101" t="s">
        <v>752</v>
      </c>
      <c r="O101">
        <v>12</v>
      </c>
      <c r="P101" t="s">
        <v>753</v>
      </c>
      <c r="Q101">
        <v>363.17990947700002</v>
      </c>
      <c r="R101" t="s">
        <v>754</v>
      </c>
      <c r="S101" t="s">
        <v>297</v>
      </c>
      <c r="T101" t="s">
        <v>755</v>
      </c>
    </row>
    <row r="102" spans="1:20" x14ac:dyDescent="0.35">
      <c r="A102" t="s">
        <v>133</v>
      </c>
      <c r="B102" s="1">
        <v>9783531163666</v>
      </c>
      <c r="C102" s="1">
        <v>9783531919065</v>
      </c>
      <c r="D102" t="s">
        <v>127</v>
      </c>
      <c r="E102" t="s">
        <v>134</v>
      </c>
      <c r="F102" t="s">
        <v>718</v>
      </c>
      <c r="G102" t="s">
        <v>635</v>
      </c>
      <c r="H102" s="2">
        <v>40086</v>
      </c>
      <c r="I102">
        <v>2009</v>
      </c>
      <c r="J102" t="s">
        <v>134</v>
      </c>
      <c r="K102">
        <v>498</v>
      </c>
      <c r="L102" t="s">
        <v>756</v>
      </c>
      <c r="P102" t="s">
        <v>757</v>
      </c>
      <c r="Q102">
        <v>302.23</v>
      </c>
      <c r="R102" t="s">
        <v>758</v>
      </c>
      <c r="S102" t="s">
        <v>640</v>
      </c>
      <c r="T102" t="s">
        <v>314</v>
      </c>
    </row>
    <row r="103" spans="1:20" x14ac:dyDescent="0.35">
      <c r="A103" t="s">
        <v>135</v>
      </c>
      <c r="B103" s="1">
        <v>9780333993613</v>
      </c>
      <c r="C103" s="1">
        <v>9781137453112</v>
      </c>
      <c r="D103" t="s">
        <v>127</v>
      </c>
      <c r="E103" t="s">
        <v>136</v>
      </c>
      <c r="F103" t="s">
        <v>369</v>
      </c>
      <c r="G103" t="s">
        <v>370</v>
      </c>
      <c r="H103" s="2">
        <v>41934</v>
      </c>
      <c r="I103">
        <v>2014</v>
      </c>
      <c r="J103" t="s">
        <v>745</v>
      </c>
      <c r="K103">
        <v>356</v>
      </c>
      <c r="L103" t="s">
        <v>759</v>
      </c>
      <c r="P103" t="s">
        <v>760</v>
      </c>
      <c r="Q103">
        <v>327.47000000000003</v>
      </c>
      <c r="R103" t="s">
        <v>761</v>
      </c>
      <c r="S103" t="s">
        <v>297</v>
      </c>
      <c r="T103" t="s">
        <v>334</v>
      </c>
    </row>
    <row r="104" spans="1:20" x14ac:dyDescent="0.35">
      <c r="A104" t="s">
        <v>137</v>
      </c>
      <c r="B104" s="1">
        <v>9781137409768</v>
      </c>
      <c r="C104" s="1">
        <v>9781137409775</v>
      </c>
      <c r="D104" t="s">
        <v>127</v>
      </c>
      <c r="E104" t="s">
        <v>136</v>
      </c>
      <c r="F104" t="s">
        <v>369</v>
      </c>
      <c r="G104" t="s">
        <v>370</v>
      </c>
      <c r="H104" s="2">
        <v>41978</v>
      </c>
      <c r="I104">
        <v>2014</v>
      </c>
      <c r="J104" t="s">
        <v>745</v>
      </c>
      <c r="K104">
        <v>346</v>
      </c>
      <c r="L104" t="s">
        <v>762</v>
      </c>
      <c r="P104" t="s">
        <v>763</v>
      </c>
      <c r="Q104" t="s">
        <v>516</v>
      </c>
      <c r="R104" t="s">
        <v>764</v>
      </c>
      <c r="S104" t="s">
        <v>297</v>
      </c>
      <c r="T104" t="s">
        <v>514</v>
      </c>
    </row>
    <row r="105" spans="1:20" x14ac:dyDescent="0.35">
      <c r="A105" t="s">
        <v>138</v>
      </c>
      <c r="B105" s="1">
        <v>9789400729520</v>
      </c>
      <c r="C105" s="1">
        <v>9789400729537</v>
      </c>
      <c r="D105" t="s">
        <v>127</v>
      </c>
      <c r="E105" t="s">
        <v>132</v>
      </c>
      <c r="F105" t="s">
        <v>749</v>
      </c>
      <c r="G105" t="s">
        <v>750</v>
      </c>
      <c r="H105" s="2">
        <v>40948</v>
      </c>
      <c r="I105">
        <v>2012</v>
      </c>
      <c r="J105" t="s">
        <v>739</v>
      </c>
      <c r="K105">
        <v>276</v>
      </c>
      <c r="L105" t="s">
        <v>765</v>
      </c>
      <c r="N105" t="s">
        <v>766</v>
      </c>
      <c r="P105" t="s">
        <v>767</v>
      </c>
      <c r="Q105">
        <v>323</v>
      </c>
      <c r="R105" t="s">
        <v>768</v>
      </c>
      <c r="S105" t="s">
        <v>297</v>
      </c>
      <c r="T105" t="s">
        <v>769</v>
      </c>
    </row>
    <row r="106" spans="1:20" x14ac:dyDescent="0.35">
      <c r="A106" t="s">
        <v>139</v>
      </c>
      <c r="B106" s="1">
        <v>9781137501639</v>
      </c>
      <c r="C106" s="1">
        <v>9781137501646</v>
      </c>
      <c r="D106" t="s">
        <v>127</v>
      </c>
      <c r="E106" t="s">
        <v>130</v>
      </c>
      <c r="F106" t="s">
        <v>412</v>
      </c>
      <c r="G106" t="s">
        <v>292</v>
      </c>
      <c r="H106" s="2">
        <v>42246</v>
      </c>
      <c r="I106">
        <v>2015</v>
      </c>
      <c r="J106" t="s">
        <v>770</v>
      </c>
      <c r="K106">
        <v>167</v>
      </c>
      <c r="L106" t="s">
        <v>771</v>
      </c>
      <c r="P106" t="s">
        <v>772</v>
      </c>
      <c r="Q106">
        <v>333.79093999999998</v>
      </c>
      <c r="R106" t="s">
        <v>773</v>
      </c>
      <c r="S106" t="s">
        <v>297</v>
      </c>
      <c r="T106" t="s">
        <v>774</v>
      </c>
    </row>
    <row r="107" spans="1:20" x14ac:dyDescent="0.35">
      <c r="A107" t="s">
        <v>140</v>
      </c>
      <c r="B107" s="1">
        <v>9783658121761</v>
      </c>
      <c r="C107" s="1">
        <v>9783658121778</v>
      </c>
      <c r="D107" t="s">
        <v>127</v>
      </c>
      <c r="E107" t="s">
        <v>141</v>
      </c>
      <c r="F107" t="s">
        <v>718</v>
      </c>
      <c r="G107" t="s">
        <v>635</v>
      </c>
      <c r="H107" s="2">
        <v>42384</v>
      </c>
      <c r="I107">
        <v>2016</v>
      </c>
      <c r="J107" t="s">
        <v>141</v>
      </c>
      <c r="K107">
        <v>42</v>
      </c>
      <c r="L107" t="s">
        <v>775</v>
      </c>
      <c r="N107" t="s">
        <v>776</v>
      </c>
      <c r="P107" t="s">
        <v>777</v>
      </c>
      <c r="Q107">
        <v>337</v>
      </c>
      <c r="R107" t="s">
        <v>778</v>
      </c>
      <c r="S107" t="s">
        <v>640</v>
      </c>
      <c r="T107" t="s">
        <v>473</v>
      </c>
    </row>
    <row r="108" spans="1:20" x14ac:dyDescent="0.35">
      <c r="A108" t="s">
        <v>142</v>
      </c>
      <c r="B108" s="1">
        <v>9780230603721</v>
      </c>
      <c r="C108" s="1">
        <v>9781137101709</v>
      </c>
      <c r="D108" t="s">
        <v>127</v>
      </c>
      <c r="E108" t="s">
        <v>130</v>
      </c>
      <c r="F108" t="s">
        <v>412</v>
      </c>
      <c r="G108" t="s">
        <v>292</v>
      </c>
      <c r="H108" s="2">
        <v>39547</v>
      </c>
      <c r="I108">
        <v>2008</v>
      </c>
      <c r="J108" t="s">
        <v>745</v>
      </c>
      <c r="K108">
        <v>260</v>
      </c>
      <c r="L108" t="s">
        <v>779</v>
      </c>
      <c r="P108" t="s">
        <v>760</v>
      </c>
      <c r="Q108" t="s">
        <v>780</v>
      </c>
      <c r="R108" t="s">
        <v>761</v>
      </c>
      <c r="S108" t="s">
        <v>297</v>
      </c>
      <c r="T108" t="s">
        <v>781</v>
      </c>
    </row>
    <row r="109" spans="1:20" x14ac:dyDescent="0.35">
      <c r="A109" t="s">
        <v>143</v>
      </c>
      <c r="B109" s="1">
        <v>9783319341439</v>
      </c>
      <c r="C109" s="1">
        <v>9783319341446</v>
      </c>
      <c r="D109" t="s">
        <v>127</v>
      </c>
      <c r="E109" t="s">
        <v>144</v>
      </c>
      <c r="F109" t="s">
        <v>782</v>
      </c>
      <c r="G109" t="s">
        <v>662</v>
      </c>
      <c r="H109" s="2">
        <v>42779</v>
      </c>
      <c r="I109">
        <v>2016</v>
      </c>
      <c r="J109" t="s">
        <v>745</v>
      </c>
      <c r="K109">
        <v>231</v>
      </c>
      <c r="L109" t="s">
        <v>783</v>
      </c>
      <c r="P109" t="s">
        <v>784</v>
      </c>
      <c r="Q109">
        <v>274.77</v>
      </c>
      <c r="R109" t="s">
        <v>785</v>
      </c>
      <c r="S109" t="s">
        <v>297</v>
      </c>
      <c r="T109" t="s">
        <v>573</v>
      </c>
    </row>
    <row r="110" spans="1:20" x14ac:dyDescent="0.35">
      <c r="A110" t="s">
        <v>145</v>
      </c>
      <c r="B110" s="1">
        <v>9783319785882</v>
      </c>
      <c r="C110" s="1">
        <v>9783319785899</v>
      </c>
      <c r="D110" t="s">
        <v>127</v>
      </c>
      <c r="E110" t="s">
        <v>144</v>
      </c>
      <c r="F110" t="s">
        <v>782</v>
      </c>
      <c r="G110" t="s">
        <v>662</v>
      </c>
      <c r="H110" s="2">
        <v>43244</v>
      </c>
      <c r="I110">
        <v>2018</v>
      </c>
      <c r="J110" t="s">
        <v>745</v>
      </c>
      <c r="K110">
        <v>266</v>
      </c>
      <c r="L110" t="s">
        <v>786</v>
      </c>
      <c r="P110" t="s">
        <v>772</v>
      </c>
      <c r="Q110">
        <v>947.70860000000005</v>
      </c>
      <c r="R110" t="s">
        <v>787</v>
      </c>
      <c r="S110" t="s">
        <v>297</v>
      </c>
      <c r="T110" t="s">
        <v>322</v>
      </c>
    </row>
    <row r="111" spans="1:20" x14ac:dyDescent="0.35">
      <c r="A111" t="s">
        <v>146</v>
      </c>
      <c r="B111" s="1">
        <v>9781403962645</v>
      </c>
      <c r="C111" s="1">
        <v>9781403981271</v>
      </c>
      <c r="D111" t="s">
        <v>127</v>
      </c>
      <c r="E111" t="s">
        <v>130</v>
      </c>
      <c r="F111" t="s">
        <v>412</v>
      </c>
      <c r="G111" t="s">
        <v>292</v>
      </c>
      <c r="H111" s="2">
        <v>38337</v>
      </c>
      <c r="I111">
        <v>2004</v>
      </c>
      <c r="J111" t="s">
        <v>745</v>
      </c>
      <c r="K111">
        <v>299</v>
      </c>
      <c r="L111" t="s">
        <v>788</v>
      </c>
      <c r="N111" t="s">
        <v>789</v>
      </c>
      <c r="P111" t="s">
        <v>790</v>
      </c>
      <c r="Q111" t="s">
        <v>791</v>
      </c>
      <c r="R111" t="s">
        <v>792</v>
      </c>
      <c r="S111" t="s">
        <v>297</v>
      </c>
      <c r="T111" t="s">
        <v>307</v>
      </c>
    </row>
    <row r="112" spans="1:20" x14ac:dyDescent="0.35">
      <c r="A112" t="s">
        <v>147</v>
      </c>
      <c r="B112" s="1">
        <v>9783790814644</v>
      </c>
      <c r="C112" s="1">
        <v>9783642574641</v>
      </c>
      <c r="D112" t="s">
        <v>127</v>
      </c>
      <c r="E112" t="s">
        <v>148</v>
      </c>
      <c r="F112" t="s">
        <v>793</v>
      </c>
      <c r="G112" t="s">
        <v>635</v>
      </c>
      <c r="H112" s="2">
        <v>37267</v>
      </c>
      <c r="I112">
        <v>2002</v>
      </c>
      <c r="J112" t="s">
        <v>794</v>
      </c>
      <c r="K112">
        <v>336</v>
      </c>
      <c r="L112" t="s">
        <v>795</v>
      </c>
      <c r="P112" t="s">
        <v>796</v>
      </c>
      <c r="Q112" t="s">
        <v>797</v>
      </c>
      <c r="R112" t="s">
        <v>798</v>
      </c>
      <c r="S112" t="s">
        <v>297</v>
      </c>
      <c r="T112" t="s">
        <v>799</v>
      </c>
    </row>
    <row r="113" spans="1:20" x14ac:dyDescent="0.35">
      <c r="A113" t="s">
        <v>149</v>
      </c>
      <c r="B113" s="1">
        <v>9780333524459</v>
      </c>
      <c r="C113" s="1">
        <v>9781349215669</v>
      </c>
      <c r="D113" t="s">
        <v>127</v>
      </c>
      <c r="E113" t="s">
        <v>136</v>
      </c>
      <c r="F113" t="s">
        <v>369</v>
      </c>
      <c r="G113" t="s">
        <v>370</v>
      </c>
      <c r="H113" s="2">
        <v>33504</v>
      </c>
      <c r="I113">
        <v>1991</v>
      </c>
      <c r="J113" t="s">
        <v>745</v>
      </c>
      <c r="K113">
        <v>372</v>
      </c>
      <c r="L113" t="s">
        <v>800</v>
      </c>
      <c r="N113" t="s">
        <v>801</v>
      </c>
      <c r="P113" t="s">
        <v>802</v>
      </c>
      <c r="Q113">
        <v>322.10946999999999</v>
      </c>
      <c r="R113" t="s">
        <v>803</v>
      </c>
      <c r="S113" t="s">
        <v>297</v>
      </c>
      <c r="T113" t="s">
        <v>580</v>
      </c>
    </row>
    <row r="114" spans="1:20" x14ac:dyDescent="0.35">
      <c r="A114" t="s">
        <v>150</v>
      </c>
      <c r="B114" s="1">
        <v>9780333457955</v>
      </c>
      <c r="C114" s="1">
        <v>9781349193868</v>
      </c>
      <c r="D114" t="s">
        <v>127</v>
      </c>
      <c r="E114" t="s">
        <v>136</v>
      </c>
      <c r="F114" t="s">
        <v>369</v>
      </c>
      <c r="G114" t="s">
        <v>370</v>
      </c>
      <c r="H114" s="2">
        <v>32365</v>
      </c>
      <c r="I114">
        <v>1988</v>
      </c>
      <c r="J114" t="s">
        <v>745</v>
      </c>
      <c r="K114">
        <v>381</v>
      </c>
      <c r="L114" t="s">
        <v>804</v>
      </c>
      <c r="P114" t="s">
        <v>805</v>
      </c>
      <c r="S114" t="s">
        <v>297</v>
      </c>
      <c r="T114" t="s">
        <v>307</v>
      </c>
    </row>
    <row r="115" spans="1:20" x14ac:dyDescent="0.35">
      <c r="A115" t="s">
        <v>151</v>
      </c>
      <c r="B115" s="1">
        <v>9780230517998</v>
      </c>
      <c r="C115" s="1">
        <v>9780230287037</v>
      </c>
      <c r="D115" t="s">
        <v>127</v>
      </c>
      <c r="E115" t="s">
        <v>136</v>
      </c>
      <c r="F115" t="s">
        <v>369</v>
      </c>
      <c r="G115" t="s">
        <v>370</v>
      </c>
      <c r="H115" s="2">
        <v>39378</v>
      </c>
      <c r="I115">
        <v>2007</v>
      </c>
      <c r="J115" t="s">
        <v>745</v>
      </c>
      <c r="K115">
        <v>195</v>
      </c>
      <c r="L115" t="s">
        <v>806</v>
      </c>
      <c r="N115" t="s">
        <v>807</v>
      </c>
      <c r="P115" t="s">
        <v>808</v>
      </c>
      <c r="Q115">
        <v>327.47703999999999</v>
      </c>
      <c r="R115" t="s">
        <v>785</v>
      </c>
      <c r="S115" t="s">
        <v>297</v>
      </c>
      <c r="T115" t="s">
        <v>334</v>
      </c>
    </row>
    <row r="116" spans="1:20" x14ac:dyDescent="0.35">
      <c r="A116" t="s">
        <v>152</v>
      </c>
      <c r="B116" s="1">
        <v>9783790801378</v>
      </c>
      <c r="C116" s="1">
        <v>9783790827095</v>
      </c>
      <c r="D116" t="s">
        <v>127</v>
      </c>
      <c r="E116" t="s">
        <v>148</v>
      </c>
      <c r="F116" t="s">
        <v>793</v>
      </c>
      <c r="G116" t="s">
        <v>635</v>
      </c>
      <c r="H116" s="2">
        <v>37956</v>
      </c>
      <c r="I116">
        <v>2004</v>
      </c>
      <c r="J116" t="s">
        <v>794</v>
      </c>
      <c r="K116">
        <v>255</v>
      </c>
      <c r="L116" t="s">
        <v>809</v>
      </c>
      <c r="P116" t="s">
        <v>796</v>
      </c>
      <c r="R116" t="s">
        <v>810</v>
      </c>
      <c r="S116" t="s">
        <v>297</v>
      </c>
      <c r="T116" t="s">
        <v>811</v>
      </c>
    </row>
    <row r="117" spans="1:20" x14ac:dyDescent="0.35">
      <c r="A117" t="s">
        <v>153</v>
      </c>
      <c r="B117" s="1">
        <v>9783790813692</v>
      </c>
      <c r="C117" s="1">
        <v>9783642575983</v>
      </c>
      <c r="D117" t="s">
        <v>127</v>
      </c>
      <c r="E117" t="s">
        <v>148</v>
      </c>
      <c r="F117" t="s">
        <v>793</v>
      </c>
      <c r="G117" t="s">
        <v>635</v>
      </c>
      <c r="H117" s="2">
        <v>36902</v>
      </c>
      <c r="I117">
        <v>2001</v>
      </c>
      <c r="J117" t="s">
        <v>794</v>
      </c>
      <c r="K117">
        <v>322</v>
      </c>
      <c r="L117" t="s">
        <v>812</v>
      </c>
      <c r="M117">
        <v>1</v>
      </c>
      <c r="P117" t="s">
        <v>813</v>
      </c>
      <c r="Q117">
        <v>337.47703999999999</v>
      </c>
      <c r="R117" t="s">
        <v>814</v>
      </c>
      <c r="S117" t="s">
        <v>297</v>
      </c>
      <c r="T117" t="s">
        <v>799</v>
      </c>
    </row>
    <row r="118" spans="1:20" x14ac:dyDescent="0.35">
      <c r="A118" t="s">
        <v>154</v>
      </c>
      <c r="B118" s="1">
        <v>9781137516251</v>
      </c>
      <c r="C118" s="1">
        <v>9781137516268</v>
      </c>
      <c r="D118" t="s">
        <v>127</v>
      </c>
      <c r="E118" t="s">
        <v>136</v>
      </c>
      <c r="F118" t="s">
        <v>369</v>
      </c>
      <c r="G118" t="s">
        <v>370</v>
      </c>
      <c r="H118" s="2">
        <v>42313</v>
      </c>
      <c r="I118">
        <v>2015</v>
      </c>
      <c r="J118" t="s">
        <v>770</v>
      </c>
      <c r="K118">
        <v>159</v>
      </c>
      <c r="L118" t="s">
        <v>815</v>
      </c>
      <c r="P118" t="s">
        <v>808</v>
      </c>
      <c r="Q118">
        <v>327.47703999999999</v>
      </c>
      <c r="R118" t="s">
        <v>816</v>
      </c>
      <c r="S118" t="s">
        <v>297</v>
      </c>
      <c r="T118" t="s">
        <v>334</v>
      </c>
    </row>
    <row r="119" spans="1:20" x14ac:dyDescent="0.35">
      <c r="A119" t="s">
        <v>155</v>
      </c>
      <c r="B119" s="1">
        <v>9783319432007</v>
      </c>
      <c r="C119" s="1">
        <v>9783319432014</v>
      </c>
      <c r="D119" t="s">
        <v>127</v>
      </c>
      <c r="E119" t="s">
        <v>144</v>
      </c>
      <c r="F119" t="s">
        <v>782</v>
      </c>
      <c r="G119" t="s">
        <v>662</v>
      </c>
      <c r="H119" s="2">
        <v>42678</v>
      </c>
      <c r="I119">
        <v>2017</v>
      </c>
      <c r="J119" t="s">
        <v>745</v>
      </c>
      <c r="K119">
        <v>230</v>
      </c>
      <c r="L119" t="s">
        <v>817</v>
      </c>
      <c r="N119" t="s">
        <v>818</v>
      </c>
      <c r="P119" t="s">
        <v>808</v>
      </c>
      <c r="Q119">
        <v>355.03304700000001</v>
      </c>
      <c r="R119" t="s">
        <v>819</v>
      </c>
      <c r="S119" t="s">
        <v>297</v>
      </c>
      <c r="T119" t="s">
        <v>820</v>
      </c>
    </row>
    <row r="120" spans="1:20" x14ac:dyDescent="0.35">
      <c r="A120" t="s">
        <v>156</v>
      </c>
      <c r="B120" s="1">
        <v>9789462652217</v>
      </c>
      <c r="C120" s="1">
        <v>9789462652224</v>
      </c>
      <c r="D120" t="s">
        <v>127</v>
      </c>
      <c r="E120" t="s">
        <v>157</v>
      </c>
      <c r="F120" t="s">
        <v>821</v>
      </c>
      <c r="G120" t="s">
        <v>635</v>
      </c>
      <c r="H120" s="2">
        <v>43361</v>
      </c>
      <c r="I120">
        <v>2018</v>
      </c>
      <c r="J120" t="s">
        <v>157</v>
      </c>
      <c r="K120">
        <v>465</v>
      </c>
      <c r="L120" t="s">
        <v>822</v>
      </c>
      <c r="P120" t="s">
        <v>823</v>
      </c>
      <c r="Q120">
        <v>327.47039999999998</v>
      </c>
      <c r="R120" t="s">
        <v>824</v>
      </c>
      <c r="S120" t="s">
        <v>297</v>
      </c>
      <c r="T120" t="s">
        <v>781</v>
      </c>
    </row>
    <row r="121" spans="1:20" x14ac:dyDescent="0.35">
      <c r="A121" t="s">
        <v>158</v>
      </c>
      <c r="B121" s="1">
        <v>9783030249779</v>
      </c>
      <c r="C121" s="1">
        <v>9783030249786</v>
      </c>
      <c r="D121" t="s">
        <v>127</v>
      </c>
      <c r="E121" t="s">
        <v>144</v>
      </c>
      <c r="F121" t="s">
        <v>782</v>
      </c>
      <c r="G121" t="s">
        <v>662</v>
      </c>
      <c r="H121" s="2">
        <v>43756</v>
      </c>
      <c r="I121">
        <v>2020</v>
      </c>
      <c r="J121" t="s">
        <v>745</v>
      </c>
      <c r="K121">
        <v>296</v>
      </c>
      <c r="L121" t="s">
        <v>825</v>
      </c>
      <c r="P121" t="s">
        <v>763</v>
      </c>
      <c r="Q121">
        <v>947.70860000000005</v>
      </c>
      <c r="R121" t="s">
        <v>826</v>
      </c>
      <c r="S121" t="s">
        <v>297</v>
      </c>
      <c r="T121" t="s">
        <v>322</v>
      </c>
    </row>
    <row r="122" spans="1:20" x14ac:dyDescent="0.35">
      <c r="A122" t="s">
        <v>159</v>
      </c>
      <c r="B122" s="1">
        <v>9780333738443</v>
      </c>
      <c r="C122" s="1">
        <v>9780333984345</v>
      </c>
      <c r="D122" t="s">
        <v>127</v>
      </c>
      <c r="E122" t="s">
        <v>136</v>
      </c>
      <c r="F122" t="s">
        <v>369</v>
      </c>
      <c r="G122" t="s">
        <v>370</v>
      </c>
      <c r="H122" s="2">
        <v>36038</v>
      </c>
      <c r="I122">
        <v>2000</v>
      </c>
      <c r="J122" t="s">
        <v>745</v>
      </c>
      <c r="K122">
        <v>288</v>
      </c>
      <c r="L122" t="s">
        <v>827</v>
      </c>
      <c r="M122">
        <v>2</v>
      </c>
      <c r="P122" t="s">
        <v>808</v>
      </c>
      <c r="Q122" t="s">
        <v>828</v>
      </c>
      <c r="R122" t="s">
        <v>829</v>
      </c>
      <c r="S122" t="s">
        <v>297</v>
      </c>
      <c r="T122" t="s">
        <v>322</v>
      </c>
    </row>
    <row r="123" spans="1:20" x14ac:dyDescent="0.35">
      <c r="A123" t="s">
        <v>160</v>
      </c>
      <c r="B123" s="1">
        <v>9783810038135</v>
      </c>
      <c r="C123" s="1">
        <v>9783322809230</v>
      </c>
      <c r="D123" t="s">
        <v>127</v>
      </c>
      <c r="E123" t="s">
        <v>134</v>
      </c>
      <c r="F123" t="s">
        <v>718</v>
      </c>
      <c r="G123" t="s">
        <v>635</v>
      </c>
      <c r="H123" s="2">
        <v>38106</v>
      </c>
      <c r="I123">
        <v>2004</v>
      </c>
      <c r="J123" t="s">
        <v>134</v>
      </c>
      <c r="K123">
        <v>340</v>
      </c>
      <c r="L123" t="s">
        <v>830</v>
      </c>
      <c r="P123" t="s">
        <v>772</v>
      </c>
      <c r="Q123">
        <v>300</v>
      </c>
      <c r="R123" t="s">
        <v>831</v>
      </c>
      <c r="S123" t="s">
        <v>297</v>
      </c>
      <c r="T123" t="s">
        <v>514</v>
      </c>
    </row>
    <row r="124" spans="1:20" x14ac:dyDescent="0.35">
      <c r="A124" t="s">
        <v>161</v>
      </c>
      <c r="B124" s="1">
        <v>9780333492611</v>
      </c>
      <c r="C124" s="1">
        <v>9780230376076</v>
      </c>
      <c r="D124" t="s">
        <v>127</v>
      </c>
      <c r="E124" t="s">
        <v>136</v>
      </c>
      <c r="F124" t="s">
        <v>369</v>
      </c>
      <c r="G124" t="s">
        <v>370</v>
      </c>
      <c r="H124" s="2">
        <v>33786</v>
      </c>
      <c r="I124">
        <v>1992</v>
      </c>
      <c r="J124" t="s">
        <v>745</v>
      </c>
      <c r="K124">
        <v>248</v>
      </c>
      <c r="L124" t="s">
        <v>832</v>
      </c>
      <c r="P124" t="s">
        <v>833</v>
      </c>
      <c r="Q124">
        <v>947.71084199999996</v>
      </c>
      <c r="S124" t="s">
        <v>297</v>
      </c>
      <c r="T124" t="s">
        <v>307</v>
      </c>
    </row>
    <row r="125" spans="1:20" x14ac:dyDescent="0.35">
      <c r="A125" t="s">
        <v>162</v>
      </c>
      <c r="B125" s="1">
        <v>9780333572207</v>
      </c>
      <c r="C125" s="1">
        <v>9781349128600</v>
      </c>
      <c r="D125" t="s">
        <v>127</v>
      </c>
      <c r="E125" t="s">
        <v>136</v>
      </c>
      <c r="F125" t="s">
        <v>369</v>
      </c>
      <c r="G125" t="s">
        <v>370</v>
      </c>
      <c r="H125" s="2">
        <v>33773</v>
      </c>
      <c r="I125">
        <v>1992</v>
      </c>
      <c r="J125" t="s">
        <v>745</v>
      </c>
      <c r="K125">
        <v>199</v>
      </c>
      <c r="L125" t="s">
        <v>834</v>
      </c>
      <c r="P125" t="s">
        <v>805</v>
      </c>
      <c r="Q125">
        <v>947.71085400000004</v>
      </c>
      <c r="R125" t="s">
        <v>835</v>
      </c>
      <c r="S125" t="s">
        <v>297</v>
      </c>
      <c r="T125" t="s">
        <v>307</v>
      </c>
    </row>
    <row r="126" spans="1:20" x14ac:dyDescent="0.35">
      <c r="A126" t="s">
        <v>163</v>
      </c>
      <c r="B126" s="1">
        <v>9780333727119</v>
      </c>
      <c r="C126" s="1">
        <v>9781349147434</v>
      </c>
      <c r="D126" t="s">
        <v>127</v>
      </c>
      <c r="E126" t="s">
        <v>136</v>
      </c>
      <c r="F126" t="s">
        <v>369</v>
      </c>
      <c r="G126" t="s">
        <v>370</v>
      </c>
      <c r="H126" s="2">
        <v>36311</v>
      </c>
      <c r="I126">
        <v>1999</v>
      </c>
      <c r="J126" t="s">
        <v>745</v>
      </c>
      <c r="K126">
        <v>293</v>
      </c>
      <c r="L126" t="s">
        <v>836</v>
      </c>
      <c r="P126" t="s">
        <v>837</v>
      </c>
      <c r="Q126">
        <v>327.40477090489998</v>
      </c>
      <c r="R126" t="s">
        <v>838</v>
      </c>
      <c r="S126" t="s">
        <v>297</v>
      </c>
      <c r="T126" t="s">
        <v>475</v>
      </c>
    </row>
    <row r="127" spans="1:20" x14ac:dyDescent="0.35">
      <c r="A127" t="s">
        <v>164</v>
      </c>
      <c r="B127" s="1">
        <v>9780333492604</v>
      </c>
      <c r="C127" s="1">
        <v>9781349108800</v>
      </c>
      <c r="D127" t="s">
        <v>127</v>
      </c>
      <c r="E127" t="s">
        <v>136</v>
      </c>
      <c r="F127" t="s">
        <v>369</v>
      </c>
      <c r="G127" t="s">
        <v>370</v>
      </c>
      <c r="H127" s="2">
        <v>33407</v>
      </c>
      <c r="I127">
        <v>1991</v>
      </c>
      <c r="J127" t="s">
        <v>745</v>
      </c>
      <c r="K127">
        <v>270</v>
      </c>
      <c r="L127" t="s">
        <v>453</v>
      </c>
      <c r="P127" t="s">
        <v>772</v>
      </c>
      <c r="Q127" t="s">
        <v>839</v>
      </c>
      <c r="R127" t="s">
        <v>840</v>
      </c>
      <c r="S127" t="s">
        <v>297</v>
      </c>
      <c r="T127" t="s">
        <v>841</v>
      </c>
    </row>
    <row r="128" spans="1:20" x14ac:dyDescent="0.35">
      <c r="A128" t="s">
        <v>165</v>
      </c>
      <c r="B128" s="1">
        <v>9780333553213</v>
      </c>
      <c r="C128" s="1">
        <v>9781349226719</v>
      </c>
      <c r="D128" t="s">
        <v>127</v>
      </c>
      <c r="E128" t="s">
        <v>136</v>
      </c>
      <c r="F128" t="s">
        <v>369</v>
      </c>
      <c r="G128" t="s">
        <v>370</v>
      </c>
      <c r="H128" s="2">
        <v>34151</v>
      </c>
      <c r="I128">
        <v>1993</v>
      </c>
      <c r="J128" t="s">
        <v>745</v>
      </c>
      <c r="K128">
        <v>148</v>
      </c>
      <c r="L128" t="s">
        <v>842</v>
      </c>
      <c r="N128" t="s">
        <v>843</v>
      </c>
      <c r="P128" t="s">
        <v>833</v>
      </c>
      <c r="S128" t="s">
        <v>297</v>
      </c>
      <c r="T128" t="s">
        <v>307</v>
      </c>
    </row>
    <row r="129" spans="1:20" x14ac:dyDescent="0.35">
      <c r="A129" t="s">
        <v>166</v>
      </c>
      <c r="B129" s="1">
        <v>9780333654149</v>
      </c>
      <c r="C129" s="1">
        <v>9781349257447</v>
      </c>
      <c r="D129" t="s">
        <v>127</v>
      </c>
      <c r="E129" t="s">
        <v>136</v>
      </c>
      <c r="F129" t="s">
        <v>369</v>
      </c>
      <c r="G129" t="s">
        <v>370</v>
      </c>
      <c r="H129" s="2">
        <v>35550</v>
      </c>
      <c r="I129">
        <v>1997</v>
      </c>
      <c r="J129" t="s">
        <v>745</v>
      </c>
      <c r="K129">
        <v>300</v>
      </c>
      <c r="L129" t="s">
        <v>844</v>
      </c>
      <c r="N129" t="s">
        <v>845</v>
      </c>
      <c r="P129" t="s">
        <v>808</v>
      </c>
      <c r="Q129" t="s">
        <v>828</v>
      </c>
      <c r="S129" t="s">
        <v>297</v>
      </c>
      <c r="T129" t="s">
        <v>322</v>
      </c>
    </row>
    <row r="130" spans="1:20" x14ac:dyDescent="0.35">
      <c r="A130" t="s">
        <v>167</v>
      </c>
      <c r="B130" s="1">
        <v>9783030809706</v>
      </c>
      <c r="C130" s="1">
        <v>9783030809713</v>
      </c>
      <c r="D130" t="s">
        <v>127</v>
      </c>
      <c r="E130" t="s">
        <v>144</v>
      </c>
      <c r="F130" t="s">
        <v>782</v>
      </c>
      <c r="G130" t="s">
        <v>662</v>
      </c>
      <c r="H130" s="2">
        <v>44461</v>
      </c>
      <c r="I130">
        <v>2021</v>
      </c>
      <c r="J130" t="s">
        <v>745</v>
      </c>
      <c r="K130">
        <v>287</v>
      </c>
      <c r="L130" t="s">
        <v>846</v>
      </c>
      <c r="N130" t="s">
        <v>847</v>
      </c>
      <c r="P130" t="s">
        <v>772</v>
      </c>
      <c r="Q130">
        <v>306.20947699999999</v>
      </c>
      <c r="S130" t="s">
        <v>297</v>
      </c>
      <c r="T130" t="s">
        <v>848</v>
      </c>
    </row>
    <row r="131" spans="1:20" x14ac:dyDescent="0.35">
      <c r="A131" t="s">
        <v>168</v>
      </c>
      <c r="B131" s="1">
        <v>9780333442845</v>
      </c>
      <c r="C131" s="1">
        <v>9781349095483</v>
      </c>
      <c r="D131" t="s">
        <v>127</v>
      </c>
      <c r="E131" t="s">
        <v>136</v>
      </c>
      <c r="F131" t="s">
        <v>369</v>
      </c>
      <c r="G131" t="s">
        <v>370</v>
      </c>
      <c r="H131" s="2">
        <v>31946</v>
      </c>
      <c r="I131">
        <v>1985</v>
      </c>
      <c r="J131" t="s">
        <v>745</v>
      </c>
      <c r="K131">
        <v>352</v>
      </c>
      <c r="L131" t="s">
        <v>842</v>
      </c>
      <c r="N131" t="s">
        <v>849</v>
      </c>
      <c r="P131" t="s">
        <v>805</v>
      </c>
      <c r="S131" t="s">
        <v>297</v>
      </c>
      <c r="T131" t="s">
        <v>307</v>
      </c>
    </row>
    <row r="132" spans="1:20" x14ac:dyDescent="0.35">
      <c r="A132" t="s">
        <v>169</v>
      </c>
      <c r="B132" s="1">
        <v>9789024724017</v>
      </c>
      <c r="C132" s="1">
        <v>9789400989078</v>
      </c>
      <c r="D132" t="s">
        <v>127</v>
      </c>
      <c r="E132" t="s">
        <v>132</v>
      </c>
      <c r="F132" t="s">
        <v>749</v>
      </c>
      <c r="G132" t="s">
        <v>750</v>
      </c>
      <c r="H132" s="2">
        <v>29433</v>
      </c>
      <c r="I132">
        <v>1980</v>
      </c>
      <c r="J132" t="s">
        <v>739</v>
      </c>
      <c r="K132">
        <v>253</v>
      </c>
      <c r="L132" t="s">
        <v>850</v>
      </c>
      <c r="N132" t="s">
        <v>851</v>
      </c>
      <c r="O132">
        <v>4</v>
      </c>
      <c r="P132" t="s">
        <v>852</v>
      </c>
      <c r="S132" t="s">
        <v>297</v>
      </c>
      <c r="T132" t="s">
        <v>307</v>
      </c>
    </row>
    <row r="133" spans="1:20" x14ac:dyDescent="0.35">
      <c r="A133" t="s">
        <v>170</v>
      </c>
      <c r="B133" s="1">
        <v>9783030906603</v>
      </c>
      <c r="C133" s="1">
        <v>9783030906610</v>
      </c>
      <c r="D133" t="s">
        <v>127</v>
      </c>
      <c r="E133" t="s">
        <v>144</v>
      </c>
      <c r="F133" t="s">
        <v>782</v>
      </c>
      <c r="G133" t="s">
        <v>662</v>
      </c>
      <c r="H133" s="2">
        <v>44641</v>
      </c>
      <c r="I133">
        <v>2022</v>
      </c>
      <c r="J133" t="s">
        <v>739</v>
      </c>
      <c r="K133">
        <v>279</v>
      </c>
      <c r="L133" t="s">
        <v>853</v>
      </c>
      <c r="N133" t="s">
        <v>854</v>
      </c>
      <c r="P133" t="s">
        <v>855</v>
      </c>
      <c r="S133" t="s">
        <v>297</v>
      </c>
      <c r="T133" t="s">
        <v>334</v>
      </c>
    </row>
    <row r="134" spans="1:20" x14ac:dyDescent="0.35">
      <c r="A134" t="s">
        <v>171</v>
      </c>
      <c r="B134" s="1">
        <v>9780312210342</v>
      </c>
      <c r="C134" s="1">
        <v>9780230107243</v>
      </c>
      <c r="D134" t="s">
        <v>127</v>
      </c>
      <c r="E134" t="s">
        <v>130</v>
      </c>
      <c r="F134" t="s">
        <v>412</v>
      </c>
      <c r="G134" t="s">
        <v>292</v>
      </c>
      <c r="H134" s="2">
        <v>37753</v>
      </c>
      <c r="I134">
        <v>2002</v>
      </c>
      <c r="J134" t="s">
        <v>745</v>
      </c>
      <c r="K134">
        <v>361</v>
      </c>
      <c r="L134" t="s">
        <v>856</v>
      </c>
      <c r="N134" t="s">
        <v>857</v>
      </c>
      <c r="P134" t="s">
        <v>858</v>
      </c>
      <c r="Q134">
        <v>330.9477086</v>
      </c>
      <c r="R134" t="s">
        <v>859</v>
      </c>
      <c r="S134" t="s">
        <v>297</v>
      </c>
      <c r="T134" t="s">
        <v>860</v>
      </c>
    </row>
    <row r="135" spans="1:20" x14ac:dyDescent="0.35">
      <c r="A135" t="s">
        <v>172</v>
      </c>
      <c r="B135" s="1">
        <v>9780804793827</v>
      </c>
      <c r="C135" s="1">
        <v>9780804794961</v>
      </c>
      <c r="D135" t="s">
        <v>173</v>
      </c>
      <c r="E135" t="s">
        <v>173</v>
      </c>
      <c r="F135" t="s">
        <v>861</v>
      </c>
      <c r="G135" t="s">
        <v>292</v>
      </c>
      <c r="H135" s="2">
        <v>42235</v>
      </c>
      <c r="I135">
        <v>2015</v>
      </c>
      <c r="J135" t="s">
        <v>173</v>
      </c>
      <c r="K135">
        <v>319</v>
      </c>
      <c r="L135" t="s">
        <v>862</v>
      </c>
      <c r="N135" t="s">
        <v>863</v>
      </c>
      <c r="P135" t="s">
        <v>864</v>
      </c>
      <c r="Q135" t="s">
        <v>865</v>
      </c>
      <c r="R135" t="s">
        <v>866</v>
      </c>
      <c r="S135" t="s">
        <v>297</v>
      </c>
      <c r="T135" t="s">
        <v>427</v>
      </c>
    </row>
    <row r="136" spans="1:20" x14ac:dyDescent="0.35">
      <c r="A136" t="s">
        <v>174</v>
      </c>
      <c r="B136" s="1">
        <v>9780714652788</v>
      </c>
      <c r="C136" s="1">
        <v>9780203008973</v>
      </c>
      <c r="D136" t="s">
        <v>175</v>
      </c>
      <c r="E136" t="s">
        <v>176</v>
      </c>
      <c r="F136" t="s">
        <v>369</v>
      </c>
      <c r="G136" t="s">
        <v>370</v>
      </c>
      <c r="H136" s="2">
        <v>37771</v>
      </c>
      <c r="I136">
        <v>2003</v>
      </c>
      <c r="J136" t="s">
        <v>867</v>
      </c>
      <c r="K136">
        <v>205</v>
      </c>
      <c r="L136" t="s">
        <v>868</v>
      </c>
      <c r="N136" t="s">
        <v>869</v>
      </c>
      <c r="O136">
        <v>15</v>
      </c>
      <c r="P136" t="s">
        <v>870</v>
      </c>
      <c r="Q136">
        <v>940.54217700000004</v>
      </c>
      <c r="R136" t="s">
        <v>871</v>
      </c>
      <c r="S136" t="s">
        <v>297</v>
      </c>
      <c r="T136" t="s">
        <v>307</v>
      </c>
    </row>
    <row r="137" spans="1:20" x14ac:dyDescent="0.35">
      <c r="A137" t="s">
        <v>177</v>
      </c>
      <c r="B137" s="1">
        <v>9780750306706</v>
      </c>
      <c r="C137" s="1">
        <v>9781420034622</v>
      </c>
      <c r="D137" t="s">
        <v>175</v>
      </c>
      <c r="E137" t="s">
        <v>176</v>
      </c>
      <c r="F137" t="s">
        <v>872</v>
      </c>
      <c r="G137" t="s">
        <v>292</v>
      </c>
      <c r="H137" s="2">
        <v>36647</v>
      </c>
      <c r="I137">
        <v>2000</v>
      </c>
      <c r="J137" t="s">
        <v>873</v>
      </c>
      <c r="K137">
        <v>379</v>
      </c>
      <c r="L137" t="s">
        <v>874</v>
      </c>
      <c r="M137">
        <v>1</v>
      </c>
      <c r="P137" t="s">
        <v>875</v>
      </c>
      <c r="Q137" t="s">
        <v>876</v>
      </c>
      <c r="R137" t="s">
        <v>877</v>
      </c>
      <c r="S137" t="s">
        <v>297</v>
      </c>
      <c r="T137" t="s">
        <v>878</v>
      </c>
    </row>
    <row r="138" spans="1:20" x14ac:dyDescent="0.35">
      <c r="A138" t="s">
        <v>178</v>
      </c>
      <c r="B138" s="1">
        <v>9780415437790</v>
      </c>
      <c r="C138" s="1">
        <v>9780203934340</v>
      </c>
      <c r="D138" t="s">
        <v>175</v>
      </c>
      <c r="E138" t="s">
        <v>176</v>
      </c>
      <c r="F138" t="s">
        <v>369</v>
      </c>
      <c r="G138" t="s">
        <v>370</v>
      </c>
      <c r="H138" s="2">
        <v>39478</v>
      </c>
      <c r="I138">
        <v>2008</v>
      </c>
      <c r="J138" t="s">
        <v>867</v>
      </c>
      <c r="K138">
        <v>241</v>
      </c>
      <c r="L138" t="s">
        <v>879</v>
      </c>
      <c r="M138">
        <v>1</v>
      </c>
      <c r="N138" t="s">
        <v>880</v>
      </c>
      <c r="P138" t="s">
        <v>881</v>
      </c>
      <c r="Q138">
        <v>333.790947090511</v>
      </c>
      <c r="R138" t="s">
        <v>882</v>
      </c>
      <c r="S138" t="s">
        <v>297</v>
      </c>
      <c r="T138" t="s">
        <v>883</v>
      </c>
    </row>
    <row r="139" spans="1:20" x14ac:dyDescent="0.35">
      <c r="A139" t="s">
        <v>179</v>
      </c>
      <c r="B139" s="1">
        <v>9780415675970</v>
      </c>
      <c r="C139" s="1">
        <v>9780203808382</v>
      </c>
      <c r="D139" t="s">
        <v>175</v>
      </c>
      <c r="E139" t="s">
        <v>176</v>
      </c>
      <c r="F139" t="s">
        <v>369</v>
      </c>
      <c r="G139" t="s">
        <v>370</v>
      </c>
      <c r="H139" s="2">
        <v>40679</v>
      </c>
      <c r="I139">
        <v>1989</v>
      </c>
      <c r="J139" t="s">
        <v>867</v>
      </c>
      <c r="K139">
        <v>222</v>
      </c>
      <c r="L139" t="s">
        <v>884</v>
      </c>
      <c r="M139">
        <v>1</v>
      </c>
      <c r="N139" t="s">
        <v>885</v>
      </c>
      <c r="P139" t="s">
        <v>886</v>
      </c>
      <c r="Q139">
        <v>363.17990947769999</v>
      </c>
      <c r="R139" t="s">
        <v>887</v>
      </c>
      <c r="S139" t="s">
        <v>297</v>
      </c>
      <c r="T139" t="s">
        <v>755</v>
      </c>
    </row>
    <row r="140" spans="1:20" x14ac:dyDescent="0.35">
      <c r="A140" t="s">
        <v>180</v>
      </c>
      <c r="B140" s="1">
        <v>9780415617710</v>
      </c>
      <c r="C140" s="1">
        <v>9780203140697</v>
      </c>
      <c r="D140" t="s">
        <v>175</v>
      </c>
      <c r="E140" t="s">
        <v>176</v>
      </c>
      <c r="F140" t="s">
        <v>888</v>
      </c>
      <c r="G140" t="s">
        <v>292</v>
      </c>
      <c r="H140" s="2">
        <v>40890</v>
      </c>
      <c r="I140">
        <v>2012</v>
      </c>
      <c r="J140" t="s">
        <v>867</v>
      </c>
      <c r="K140">
        <v>223</v>
      </c>
      <c r="L140" t="s">
        <v>889</v>
      </c>
      <c r="M140">
        <v>1</v>
      </c>
      <c r="N140" t="s">
        <v>890</v>
      </c>
      <c r="P140" t="s">
        <v>891</v>
      </c>
      <c r="Q140">
        <v>323.09476999999998</v>
      </c>
      <c r="R140" t="s">
        <v>892</v>
      </c>
      <c r="S140" t="s">
        <v>297</v>
      </c>
      <c r="T140" t="s">
        <v>334</v>
      </c>
    </row>
    <row r="141" spans="1:20" x14ac:dyDescent="0.35">
      <c r="A141" t="s">
        <v>181</v>
      </c>
      <c r="B141" s="1">
        <v>9780415922364</v>
      </c>
      <c r="C141" s="1">
        <v>9781136053108</v>
      </c>
      <c r="D141" t="s">
        <v>175</v>
      </c>
      <c r="E141" t="s">
        <v>176</v>
      </c>
      <c r="F141" t="s">
        <v>888</v>
      </c>
      <c r="G141" t="s">
        <v>370</v>
      </c>
      <c r="H141" s="2">
        <v>36335</v>
      </c>
      <c r="I141">
        <v>1999</v>
      </c>
      <c r="J141" t="s">
        <v>867</v>
      </c>
      <c r="K141">
        <v>284</v>
      </c>
      <c r="L141" t="s">
        <v>893</v>
      </c>
      <c r="P141" t="s">
        <v>894</v>
      </c>
      <c r="Q141" t="s">
        <v>895</v>
      </c>
      <c r="R141" t="s">
        <v>896</v>
      </c>
      <c r="S141" t="s">
        <v>297</v>
      </c>
      <c r="T141" t="s">
        <v>334</v>
      </c>
    </row>
    <row r="142" spans="1:20" x14ac:dyDescent="0.35">
      <c r="A142" t="s">
        <v>182</v>
      </c>
      <c r="B142" s="1">
        <v>9780765624000</v>
      </c>
      <c r="C142" s="1">
        <v>9781317473787</v>
      </c>
      <c r="D142" t="s">
        <v>175</v>
      </c>
      <c r="E142" t="s">
        <v>176</v>
      </c>
      <c r="F142" t="s">
        <v>897</v>
      </c>
      <c r="G142" t="s">
        <v>370</v>
      </c>
      <c r="H142" s="2">
        <v>39948</v>
      </c>
      <c r="I142">
        <v>2011</v>
      </c>
      <c r="J142" t="s">
        <v>867</v>
      </c>
      <c r="K142">
        <v>504</v>
      </c>
      <c r="L142" t="s">
        <v>898</v>
      </c>
      <c r="P142" t="s">
        <v>899</v>
      </c>
      <c r="Q142">
        <v>947.70860000000005</v>
      </c>
      <c r="R142" t="s">
        <v>900</v>
      </c>
      <c r="S142" t="s">
        <v>297</v>
      </c>
      <c r="T142" t="s">
        <v>307</v>
      </c>
    </row>
    <row r="143" spans="1:20" x14ac:dyDescent="0.35">
      <c r="A143" t="s">
        <v>183</v>
      </c>
      <c r="B143" s="1">
        <v>9780765602237</v>
      </c>
      <c r="C143" s="1">
        <v>9781317468141</v>
      </c>
      <c r="D143" t="s">
        <v>175</v>
      </c>
      <c r="E143" t="s">
        <v>176</v>
      </c>
      <c r="F143" t="s">
        <v>888</v>
      </c>
      <c r="G143" t="s">
        <v>370</v>
      </c>
      <c r="H143" s="2">
        <v>35826</v>
      </c>
      <c r="I143">
        <v>1998</v>
      </c>
      <c r="J143" t="s">
        <v>867</v>
      </c>
      <c r="K143">
        <v>313</v>
      </c>
      <c r="L143" t="s">
        <v>844</v>
      </c>
      <c r="P143" t="s">
        <v>901</v>
      </c>
      <c r="Q143" t="s">
        <v>902</v>
      </c>
      <c r="R143" t="s">
        <v>903</v>
      </c>
      <c r="S143" t="s">
        <v>297</v>
      </c>
      <c r="T143" t="s">
        <v>307</v>
      </c>
    </row>
    <row r="144" spans="1:20" x14ac:dyDescent="0.35">
      <c r="A144" t="s">
        <v>184</v>
      </c>
      <c r="B144" s="1">
        <v>9781412842969</v>
      </c>
      <c r="C144" s="1">
        <v>9781412845663</v>
      </c>
      <c r="D144" t="s">
        <v>175</v>
      </c>
      <c r="E144" t="s">
        <v>176</v>
      </c>
      <c r="F144" t="s">
        <v>904</v>
      </c>
      <c r="G144" t="s">
        <v>292</v>
      </c>
      <c r="H144" s="2">
        <v>40770</v>
      </c>
      <c r="I144">
        <v>2011</v>
      </c>
      <c r="J144" t="s">
        <v>867</v>
      </c>
      <c r="K144">
        <v>411</v>
      </c>
      <c r="L144" t="s">
        <v>905</v>
      </c>
      <c r="M144">
        <v>1</v>
      </c>
      <c r="P144" t="s">
        <v>906</v>
      </c>
      <c r="Q144" t="s">
        <v>603</v>
      </c>
      <c r="R144" t="s">
        <v>907</v>
      </c>
      <c r="S144" t="s">
        <v>297</v>
      </c>
      <c r="T144" t="s">
        <v>908</v>
      </c>
    </row>
    <row r="145" spans="1:20" x14ac:dyDescent="0.35">
      <c r="A145" t="s">
        <v>185</v>
      </c>
      <c r="B145" s="1">
        <v>9780754678984</v>
      </c>
      <c r="C145" s="1">
        <v>9781317073512</v>
      </c>
      <c r="D145" t="s">
        <v>175</v>
      </c>
      <c r="E145" t="s">
        <v>176</v>
      </c>
      <c r="F145" t="s">
        <v>369</v>
      </c>
      <c r="G145" t="s">
        <v>370</v>
      </c>
      <c r="H145" s="2">
        <v>40175</v>
      </c>
      <c r="I145">
        <v>2013</v>
      </c>
      <c r="J145" t="s">
        <v>867</v>
      </c>
      <c r="K145">
        <v>179</v>
      </c>
      <c r="L145" t="s">
        <v>909</v>
      </c>
      <c r="M145">
        <v>1</v>
      </c>
      <c r="N145" t="s">
        <v>910</v>
      </c>
      <c r="P145" t="s">
        <v>911</v>
      </c>
      <c r="Q145">
        <v>327.43799999999999</v>
      </c>
      <c r="R145" t="s">
        <v>912</v>
      </c>
      <c r="S145" t="s">
        <v>297</v>
      </c>
      <c r="T145" t="s">
        <v>334</v>
      </c>
    </row>
    <row r="146" spans="1:20" x14ac:dyDescent="0.35">
      <c r="A146" t="s">
        <v>186</v>
      </c>
      <c r="B146" s="1">
        <v>9781472484949</v>
      </c>
      <c r="C146" s="1">
        <v>9781317089100</v>
      </c>
      <c r="D146" t="s">
        <v>175</v>
      </c>
      <c r="E146" t="s">
        <v>176</v>
      </c>
      <c r="F146" t="s">
        <v>369</v>
      </c>
      <c r="G146" t="s">
        <v>370</v>
      </c>
      <c r="H146" s="2">
        <v>42705</v>
      </c>
      <c r="I146">
        <v>2017</v>
      </c>
      <c r="J146" t="s">
        <v>867</v>
      </c>
      <c r="K146">
        <v>283</v>
      </c>
      <c r="L146" t="s">
        <v>913</v>
      </c>
      <c r="N146" t="s">
        <v>910</v>
      </c>
      <c r="P146" t="s">
        <v>914</v>
      </c>
      <c r="Q146">
        <v>947.70860000000005</v>
      </c>
      <c r="R146" t="s">
        <v>915</v>
      </c>
      <c r="S146" t="s">
        <v>297</v>
      </c>
      <c r="T146" t="s">
        <v>307</v>
      </c>
    </row>
    <row r="147" spans="1:20" x14ac:dyDescent="0.35">
      <c r="A147" t="s">
        <v>187</v>
      </c>
      <c r="B147" s="1">
        <v>9781472482525</v>
      </c>
      <c r="C147" s="1">
        <v>9781317088455</v>
      </c>
      <c r="D147" t="s">
        <v>175</v>
      </c>
      <c r="E147" t="s">
        <v>176</v>
      </c>
      <c r="F147" t="s">
        <v>369</v>
      </c>
      <c r="G147" t="s">
        <v>370</v>
      </c>
      <c r="H147" s="2">
        <v>42887</v>
      </c>
      <c r="I147">
        <v>2017</v>
      </c>
      <c r="J147" t="s">
        <v>867</v>
      </c>
      <c r="K147">
        <v>152</v>
      </c>
      <c r="L147" t="s">
        <v>916</v>
      </c>
      <c r="M147">
        <v>1</v>
      </c>
      <c r="N147" t="s">
        <v>917</v>
      </c>
      <c r="P147" t="s">
        <v>918</v>
      </c>
      <c r="Q147">
        <v>306.09476999999998</v>
      </c>
      <c r="R147" t="s">
        <v>919</v>
      </c>
      <c r="S147" t="s">
        <v>297</v>
      </c>
      <c r="T147" t="s">
        <v>314</v>
      </c>
    </row>
    <row r="148" spans="1:20" x14ac:dyDescent="0.35">
      <c r="A148" t="s">
        <v>188</v>
      </c>
      <c r="B148" s="1">
        <v>9781138036819</v>
      </c>
      <c r="C148" s="1">
        <v>9781351712941</v>
      </c>
      <c r="D148" t="s">
        <v>175</v>
      </c>
      <c r="E148" t="s">
        <v>176</v>
      </c>
      <c r="F148" t="s">
        <v>369</v>
      </c>
      <c r="G148" t="s">
        <v>370</v>
      </c>
      <c r="H148" s="2">
        <v>42929</v>
      </c>
      <c r="I148">
        <v>2018</v>
      </c>
      <c r="J148" t="s">
        <v>867</v>
      </c>
      <c r="K148">
        <v>219</v>
      </c>
      <c r="L148" t="s">
        <v>920</v>
      </c>
      <c r="M148">
        <v>1</v>
      </c>
      <c r="N148" t="s">
        <v>921</v>
      </c>
      <c r="P148" t="s">
        <v>922</v>
      </c>
      <c r="Q148">
        <v>302.23094700000001</v>
      </c>
      <c r="R148" t="s">
        <v>923</v>
      </c>
      <c r="S148" t="s">
        <v>297</v>
      </c>
      <c r="T148" t="s">
        <v>314</v>
      </c>
    </row>
    <row r="149" spans="1:20" x14ac:dyDescent="0.35">
      <c r="A149" t="s">
        <v>189</v>
      </c>
      <c r="B149" s="1">
        <v>9780813335384</v>
      </c>
      <c r="C149" s="1">
        <v>9780429977794</v>
      </c>
      <c r="D149" t="s">
        <v>175</v>
      </c>
      <c r="E149" t="s">
        <v>176</v>
      </c>
      <c r="F149" t="s">
        <v>924</v>
      </c>
      <c r="G149" t="s">
        <v>292</v>
      </c>
      <c r="H149" s="2">
        <v>36455</v>
      </c>
      <c r="I149">
        <v>1999</v>
      </c>
      <c r="J149" t="s">
        <v>867</v>
      </c>
      <c r="K149">
        <v>361</v>
      </c>
      <c r="L149" t="s">
        <v>925</v>
      </c>
      <c r="M149">
        <v>1</v>
      </c>
      <c r="P149" t="s">
        <v>926</v>
      </c>
      <c r="Q149">
        <v>306.20947709049</v>
      </c>
      <c r="R149" t="s">
        <v>927</v>
      </c>
      <c r="S149" t="s">
        <v>297</v>
      </c>
      <c r="T149" t="s">
        <v>514</v>
      </c>
    </row>
    <row r="150" spans="1:20" x14ac:dyDescent="0.35">
      <c r="A150" t="s">
        <v>190</v>
      </c>
      <c r="B150" s="1">
        <v>9780815377245</v>
      </c>
      <c r="C150" s="1">
        <v>9781351234450</v>
      </c>
      <c r="D150" t="s">
        <v>175</v>
      </c>
      <c r="E150" t="s">
        <v>176</v>
      </c>
      <c r="F150" t="s">
        <v>928</v>
      </c>
      <c r="G150" t="s">
        <v>370</v>
      </c>
      <c r="H150" s="2">
        <v>43264</v>
      </c>
      <c r="I150">
        <v>2018</v>
      </c>
      <c r="J150" t="s">
        <v>867</v>
      </c>
      <c r="K150">
        <v>291</v>
      </c>
      <c r="L150" t="s">
        <v>929</v>
      </c>
      <c r="N150" t="s">
        <v>910</v>
      </c>
      <c r="P150" t="s">
        <v>930</v>
      </c>
      <c r="Q150">
        <v>947.08600000000001</v>
      </c>
      <c r="R150" t="s">
        <v>931</v>
      </c>
      <c r="S150" t="s">
        <v>297</v>
      </c>
      <c r="T150" t="s">
        <v>307</v>
      </c>
    </row>
    <row r="151" spans="1:20" x14ac:dyDescent="0.35">
      <c r="A151" t="s">
        <v>191</v>
      </c>
      <c r="B151" s="1">
        <v>9781138569768</v>
      </c>
      <c r="C151" s="1">
        <v>9781351337182</v>
      </c>
      <c r="D151" t="s">
        <v>175</v>
      </c>
      <c r="E151" t="s">
        <v>176</v>
      </c>
      <c r="F151" t="s">
        <v>928</v>
      </c>
      <c r="G151" t="s">
        <v>370</v>
      </c>
      <c r="H151" s="2">
        <v>43311</v>
      </c>
      <c r="I151">
        <v>2019</v>
      </c>
      <c r="J151" t="s">
        <v>867</v>
      </c>
      <c r="K151">
        <v>237</v>
      </c>
      <c r="L151" t="s">
        <v>932</v>
      </c>
      <c r="P151" t="s">
        <v>933</v>
      </c>
      <c r="Q151" t="s">
        <v>934</v>
      </c>
      <c r="R151" t="s">
        <v>935</v>
      </c>
      <c r="S151" t="s">
        <v>297</v>
      </c>
      <c r="T151" t="s">
        <v>781</v>
      </c>
    </row>
    <row r="152" spans="1:20" x14ac:dyDescent="0.35">
      <c r="A152" t="s">
        <v>192</v>
      </c>
      <c r="B152" s="1">
        <v>9781138466463</v>
      </c>
      <c r="C152" s="1">
        <v>9780429628320</v>
      </c>
      <c r="D152" t="s">
        <v>175</v>
      </c>
      <c r="E152" t="s">
        <v>176</v>
      </c>
      <c r="F152" t="s">
        <v>928</v>
      </c>
      <c r="G152" t="s">
        <v>370</v>
      </c>
      <c r="H152" s="2">
        <v>42747</v>
      </c>
      <c r="I152">
        <v>2017</v>
      </c>
      <c r="J152" t="s">
        <v>867</v>
      </c>
      <c r="K152">
        <v>213</v>
      </c>
      <c r="L152" t="s">
        <v>936</v>
      </c>
      <c r="N152" t="s">
        <v>937</v>
      </c>
      <c r="P152" t="s">
        <v>938</v>
      </c>
      <c r="Q152">
        <v>947.70860000000005</v>
      </c>
      <c r="R152" t="s">
        <v>939</v>
      </c>
      <c r="S152" t="s">
        <v>297</v>
      </c>
      <c r="T152" t="s">
        <v>307</v>
      </c>
    </row>
    <row r="153" spans="1:20" x14ac:dyDescent="0.35">
      <c r="A153" t="s">
        <v>193</v>
      </c>
      <c r="B153" s="1">
        <v>9780765606242</v>
      </c>
      <c r="C153" s="1">
        <v>9781315500089</v>
      </c>
      <c r="D153" t="s">
        <v>175</v>
      </c>
      <c r="E153" t="s">
        <v>176</v>
      </c>
      <c r="F153" t="s">
        <v>888</v>
      </c>
      <c r="G153" t="s">
        <v>292</v>
      </c>
      <c r="H153" s="2">
        <v>36677</v>
      </c>
      <c r="I153">
        <v>2000</v>
      </c>
      <c r="J153" t="s">
        <v>867</v>
      </c>
      <c r="K153">
        <v>304</v>
      </c>
      <c r="L153" t="s">
        <v>940</v>
      </c>
      <c r="P153" t="s">
        <v>941</v>
      </c>
      <c r="Q153">
        <v>330.9477</v>
      </c>
      <c r="R153" t="s">
        <v>942</v>
      </c>
      <c r="S153" t="s">
        <v>297</v>
      </c>
      <c r="T153" t="s">
        <v>473</v>
      </c>
    </row>
    <row r="154" spans="1:20" x14ac:dyDescent="0.35">
      <c r="A154" t="s">
        <v>194</v>
      </c>
      <c r="B154" s="1">
        <v>9780367279158</v>
      </c>
      <c r="C154" s="1">
        <v>9781000710069</v>
      </c>
      <c r="D154" t="s">
        <v>175</v>
      </c>
      <c r="E154" t="s">
        <v>176</v>
      </c>
      <c r="F154" t="s">
        <v>928</v>
      </c>
      <c r="G154" t="s">
        <v>370</v>
      </c>
      <c r="H154" s="2">
        <v>43769</v>
      </c>
      <c r="I154">
        <v>2020</v>
      </c>
      <c r="J154" t="s">
        <v>867</v>
      </c>
      <c r="K154">
        <v>191</v>
      </c>
      <c r="L154" t="s">
        <v>943</v>
      </c>
      <c r="N154" t="s">
        <v>944</v>
      </c>
      <c r="P154" t="s">
        <v>945</v>
      </c>
      <c r="Q154">
        <v>320.9477</v>
      </c>
      <c r="R154" t="s">
        <v>946</v>
      </c>
      <c r="S154" t="s">
        <v>297</v>
      </c>
      <c r="T154" t="s">
        <v>334</v>
      </c>
    </row>
    <row r="155" spans="1:20" x14ac:dyDescent="0.35">
      <c r="A155" t="s">
        <v>195</v>
      </c>
      <c r="B155" s="1">
        <v>9780367676414</v>
      </c>
      <c r="C155" s="1">
        <v>9781000375480</v>
      </c>
      <c r="D155" t="s">
        <v>175</v>
      </c>
      <c r="E155" t="s">
        <v>176</v>
      </c>
      <c r="F155" t="s">
        <v>928</v>
      </c>
      <c r="G155" t="s">
        <v>370</v>
      </c>
      <c r="H155" s="2">
        <v>44306</v>
      </c>
      <c r="I155">
        <v>2021</v>
      </c>
      <c r="J155" t="s">
        <v>867</v>
      </c>
      <c r="K155">
        <v>197</v>
      </c>
      <c r="L155" t="s">
        <v>947</v>
      </c>
      <c r="N155" t="s">
        <v>948</v>
      </c>
      <c r="P155" t="s">
        <v>949</v>
      </c>
      <c r="Q155">
        <v>342.56108699999999</v>
      </c>
      <c r="R155" t="s">
        <v>950</v>
      </c>
      <c r="S155" t="s">
        <v>297</v>
      </c>
      <c r="T155" t="s">
        <v>471</v>
      </c>
    </row>
    <row r="156" spans="1:20" x14ac:dyDescent="0.35">
      <c r="A156" t="s">
        <v>196</v>
      </c>
      <c r="B156" s="1">
        <v>9781032132310</v>
      </c>
      <c r="C156" s="1">
        <v>9781000544060</v>
      </c>
      <c r="D156" t="s">
        <v>175</v>
      </c>
      <c r="E156" t="s">
        <v>176</v>
      </c>
      <c r="F156" t="s">
        <v>928</v>
      </c>
      <c r="G156" t="s">
        <v>370</v>
      </c>
      <c r="H156" s="2">
        <v>44562</v>
      </c>
      <c r="I156">
        <v>2022</v>
      </c>
      <c r="J156" t="s">
        <v>867</v>
      </c>
      <c r="K156">
        <v>141</v>
      </c>
      <c r="L156" t="s">
        <v>951</v>
      </c>
      <c r="N156" t="s">
        <v>952</v>
      </c>
      <c r="Q156">
        <v>306.09476999999998</v>
      </c>
      <c r="S156" t="s">
        <v>297</v>
      </c>
      <c r="T156" t="s">
        <v>314</v>
      </c>
    </row>
    <row r="157" spans="1:20" x14ac:dyDescent="0.35">
      <c r="A157" t="s">
        <v>197</v>
      </c>
      <c r="B157" s="1">
        <v>9780415296588</v>
      </c>
      <c r="C157" s="1">
        <v>9780203217498</v>
      </c>
      <c r="D157" t="s">
        <v>175</v>
      </c>
      <c r="E157" t="s">
        <v>176</v>
      </c>
      <c r="F157" t="s">
        <v>897</v>
      </c>
      <c r="G157" t="s">
        <v>292</v>
      </c>
      <c r="H157" s="2">
        <v>37635</v>
      </c>
      <c r="I157">
        <v>2002</v>
      </c>
      <c r="J157" t="s">
        <v>867</v>
      </c>
      <c r="K157">
        <v>284</v>
      </c>
      <c r="L157" t="s">
        <v>953</v>
      </c>
      <c r="M157">
        <v>1</v>
      </c>
      <c r="N157" t="s">
        <v>954</v>
      </c>
      <c r="P157" t="s">
        <v>955</v>
      </c>
      <c r="Q157" t="s">
        <v>956</v>
      </c>
      <c r="R157" t="s">
        <v>957</v>
      </c>
      <c r="S157" t="s">
        <v>297</v>
      </c>
      <c r="T157" t="s">
        <v>958</v>
      </c>
    </row>
    <row r="158" spans="1:20" x14ac:dyDescent="0.35">
      <c r="A158" t="s">
        <v>198</v>
      </c>
      <c r="B158" s="1">
        <v>9780415331951</v>
      </c>
      <c r="C158" s="1">
        <v>9780203398128</v>
      </c>
      <c r="D158" t="s">
        <v>175</v>
      </c>
      <c r="E158" t="s">
        <v>176</v>
      </c>
      <c r="F158" t="s">
        <v>897</v>
      </c>
      <c r="G158" t="s">
        <v>292</v>
      </c>
      <c r="H158" s="2">
        <v>38174</v>
      </c>
      <c r="I158">
        <v>2004</v>
      </c>
      <c r="J158" t="s">
        <v>867</v>
      </c>
      <c r="K158">
        <v>237</v>
      </c>
      <c r="L158" t="s">
        <v>959</v>
      </c>
      <c r="M158">
        <v>1</v>
      </c>
      <c r="N158" t="s">
        <v>880</v>
      </c>
      <c r="P158" t="s">
        <v>960</v>
      </c>
      <c r="Q158">
        <v>328.47699999999998</v>
      </c>
      <c r="R158" t="s">
        <v>961</v>
      </c>
      <c r="S158" t="s">
        <v>297</v>
      </c>
      <c r="T158" t="s">
        <v>334</v>
      </c>
    </row>
    <row r="159" spans="1:20" x14ac:dyDescent="0.35">
      <c r="A159" t="s">
        <v>199</v>
      </c>
      <c r="B159" s="1">
        <v>9780714652016</v>
      </c>
      <c r="C159" s="1">
        <v>9781135783006</v>
      </c>
      <c r="D159" t="s">
        <v>175</v>
      </c>
      <c r="E159" t="s">
        <v>176</v>
      </c>
      <c r="F159" t="s">
        <v>369</v>
      </c>
      <c r="G159" t="s">
        <v>370</v>
      </c>
      <c r="H159" s="2">
        <v>37288</v>
      </c>
      <c r="I159">
        <v>2002</v>
      </c>
      <c r="J159" t="s">
        <v>867</v>
      </c>
      <c r="K159">
        <v>247</v>
      </c>
      <c r="L159" t="s">
        <v>962</v>
      </c>
      <c r="N159" t="s">
        <v>869</v>
      </c>
      <c r="O159">
        <v>13</v>
      </c>
      <c r="P159" t="s">
        <v>963</v>
      </c>
      <c r="Q159">
        <v>370.71097443999997</v>
      </c>
      <c r="R159" t="s">
        <v>964</v>
      </c>
      <c r="S159" t="s">
        <v>297</v>
      </c>
      <c r="T159" t="s">
        <v>965</v>
      </c>
    </row>
    <row r="160" spans="1:20" x14ac:dyDescent="0.35">
      <c r="A160" t="s">
        <v>200</v>
      </c>
      <c r="B160" s="1">
        <v>9780415605687</v>
      </c>
      <c r="C160" s="1">
        <v>9781135047238</v>
      </c>
      <c r="D160" t="s">
        <v>175</v>
      </c>
      <c r="E160" t="s">
        <v>176</v>
      </c>
      <c r="F160" t="s">
        <v>369</v>
      </c>
      <c r="G160" t="s">
        <v>370</v>
      </c>
      <c r="H160" s="2">
        <v>41451</v>
      </c>
      <c r="I160">
        <v>2013</v>
      </c>
      <c r="J160" t="s">
        <v>867</v>
      </c>
      <c r="K160">
        <v>225</v>
      </c>
      <c r="L160" t="s">
        <v>966</v>
      </c>
      <c r="M160">
        <v>1</v>
      </c>
      <c r="N160" t="s">
        <v>880</v>
      </c>
      <c r="P160" t="s">
        <v>967</v>
      </c>
      <c r="Q160">
        <v>338.94700904500002</v>
      </c>
      <c r="R160" t="s">
        <v>968</v>
      </c>
      <c r="S160" t="s">
        <v>297</v>
      </c>
      <c r="T160" t="s">
        <v>473</v>
      </c>
    </row>
    <row r="161" spans="1:20" x14ac:dyDescent="0.35">
      <c r="A161" t="s">
        <v>201</v>
      </c>
      <c r="B161" s="1">
        <v>9781138795112</v>
      </c>
      <c r="C161" s="1">
        <v>9781315758626</v>
      </c>
      <c r="D161" t="s">
        <v>175</v>
      </c>
      <c r="E161" t="s">
        <v>176</v>
      </c>
      <c r="F161" t="s">
        <v>369</v>
      </c>
      <c r="G161" t="s">
        <v>370</v>
      </c>
      <c r="H161" s="2">
        <v>41989</v>
      </c>
      <c r="I161">
        <v>2015</v>
      </c>
      <c r="J161" t="s">
        <v>867</v>
      </c>
      <c r="K161">
        <v>231</v>
      </c>
      <c r="L161" t="s">
        <v>969</v>
      </c>
      <c r="M161">
        <v>1</v>
      </c>
      <c r="N161" t="s">
        <v>970</v>
      </c>
      <c r="P161" t="s">
        <v>971</v>
      </c>
      <c r="Q161" t="s">
        <v>972</v>
      </c>
      <c r="R161" t="s">
        <v>973</v>
      </c>
      <c r="S161" t="s">
        <v>297</v>
      </c>
      <c r="T161" t="s">
        <v>811</v>
      </c>
    </row>
    <row r="162" spans="1:20" x14ac:dyDescent="0.35">
      <c r="A162" t="s">
        <v>202</v>
      </c>
      <c r="B162" s="1">
        <v>9781138924093</v>
      </c>
      <c r="C162" s="1">
        <v>9781317409533</v>
      </c>
      <c r="D162" t="s">
        <v>175</v>
      </c>
      <c r="E162" t="s">
        <v>176</v>
      </c>
      <c r="F162" t="s">
        <v>369</v>
      </c>
      <c r="G162" t="s">
        <v>370</v>
      </c>
      <c r="H162" s="2">
        <v>42468</v>
      </c>
      <c r="I162">
        <v>2016</v>
      </c>
      <c r="J162" t="s">
        <v>867</v>
      </c>
      <c r="K162">
        <v>272</v>
      </c>
      <c r="L162" t="s">
        <v>974</v>
      </c>
      <c r="M162">
        <v>1</v>
      </c>
      <c r="N162" t="s">
        <v>975</v>
      </c>
      <c r="P162" t="s">
        <v>976</v>
      </c>
      <c r="Q162">
        <v>947.70860000000005</v>
      </c>
      <c r="R162" t="s">
        <v>380</v>
      </c>
      <c r="S162" t="s">
        <v>297</v>
      </c>
      <c r="T162" t="s">
        <v>307</v>
      </c>
    </row>
    <row r="163" spans="1:20" x14ac:dyDescent="0.35">
      <c r="A163" t="s">
        <v>203</v>
      </c>
      <c r="B163" s="1">
        <v>9780754619369</v>
      </c>
      <c r="C163" s="1">
        <v>9781351899710</v>
      </c>
      <c r="D163" t="s">
        <v>175</v>
      </c>
      <c r="E163" t="s">
        <v>176</v>
      </c>
      <c r="F163" t="s">
        <v>977</v>
      </c>
      <c r="G163" t="s">
        <v>370</v>
      </c>
      <c r="H163" s="2">
        <v>37708</v>
      </c>
      <c r="I163">
        <v>2003</v>
      </c>
      <c r="J163" t="s">
        <v>867</v>
      </c>
      <c r="K163">
        <v>349</v>
      </c>
      <c r="L163" t="s">
        <v>978</v>
      </c>
      <c r="M163">
        <v>1</v>
      </c>
      <c r="P163">
        <v>2002027918</v>
      </c>
      <c r="Q163">
        <v>321.8</v>
      </c>
      <c r="R163" t="s">
        <v>979</v>
      </c>
      <c r="S163" t="s">
        <v>297</v>
      </c>
      <c r="T163" t="s">
        <v>334</v>
      </c>
    </row>
    <row r="164" spans="1:20" x14ac:dyDescent="0.35">
      <c r="A164" t="s">
        <v>204</v>
      </c>
      <c r="B164" s="1">
        <v>9781138386211</v>
      </c>
      <c r="C164" s="1">
        <v>9780429762413</v>
      </c>
      <c r="D164" t="s">
        <v>175</v>
      </c>
      <c r="E164" t="s">
        <v>176</v>
      </c>
      <c r="F164" t="s">
        <v>928</v>
      </c>
      <c r="G164" t="s">
        <v>370</v>
      </c>
      <c r="H164" s="2">
        <v>43887</v>
      </c>
      <c r="I164">
        <v>1998</v>
      </c>
      <c r="J164" t="s">
        <v>867</v>
      </c>
      <c r="K164">
        <v>191</v>
      </c>
      <c r="L164" t="s">
        <v>980</v>
      </c>
      <c r="N164" t="s">
        <v>885</v>
      </c>
      <c r="S164" t="s">
        <v>297</v>
      </c>
      <c r="T164" t="s">
        <v>981</v>
      </c>
    </row>
    <row r="165" spans="1:20" x14ac:dyDescent="0.35">
      <c r="A165" t="s">
        <v>205</v>
      </c>
      <c r="B165" s="1">
        <v>9781138496316</v>
      </c>
      <c r="C165" s="1">
        <v>9781351022170</v>
      </c>
      <c r="D165" t="s">
        <v>175</v>
      </c>
      <c r="E165" t="s">
        <v>176</v>
      </c>
      <c r="F165" t="s">
        <v>928</v>
      </c>
      <c r="G165" t="s">
        <v>370</v>
      </c>
      <c r="H165" s="2">
        <v>43584</v>
      </c>
      <c r="I165">
        <v>2017</v>
      </c>
      <c r="J165" t="s">
        <v>867</v>
      </c>
      <c r="K165">
        <v>209</v>
      </c>
      <c r="L165" t="s">
        <v>982</v>
      </c>
      <c r="N165" t="s">
        <v>983</v>
      </c>
      <c r="P165" t="s">
        <v>984</v>
      </c>
      <c r="Q165">
        <v>891.79093537999995</v>
      </c>
      <c r="R165" t="s">
        <v>985</v>
      </c>
      <c r="S165" t="s">
        <v>297</v>
      </c>
      <c r="T165" t="s">
        <v>345</v>
      </c>
    </row>
    <row r="166" spans="1:20" x14ac:dyDescent="0.35">
      <c r="A166" t="s">
        <v>206</v>
      </c>
      <c r="B166" s="1">
        <v>9780367303877</v>
      </c>
      <c r="C166" s="1">
        <v>9781000240856</v>
      </c>
      <c r="D166" t="s">
        <v>175</v>
      </c>
      <c r="E166" t="s">
        <v>176</v>
      </c>
      <c r="F166" t="s">
        <v>928</v>
      </c>
      <c r="G166" t="s">
        <v>370</v>
      </c>
      <c r="H166" s="2">
        <v>32325</v>
      </c>
      <c r="I166">
        <v>1988</v>
      </c>
      <c r="J166" t="s">
        <v>867</v>
      </c>
      <c r="K166">
        <v>257</v>
      </c>
      <c r="L166" t="s">
        <v>986</v>
      </c>
      <c r="P166" t="s">
        <v>987</v>
      </c>
      <c r="Q166" t="s">
        <v>988</v>
      </c>
      <c r="R166" t="s">
        <v>989</v>
      </c>
      <c r="S166" t="s">
        <v>297</v>
      </c>
      <c r="T166" t="s">
        <v>848</v>
      </c>
    </row>
    <row r="167" spans="1:20" x14ac:dyDescent="0.35">
      <c r="A167" t="s">
        <v>207</v>
      </c>
      <c r="B167" s="1">
        <v>9780367333768</v>
      </c>
      <c r="C167" s="1">
        <v>9781000134841</v>
      </c>
      <c r="D167" t="s">
        <v>175</v>
      </c>
      <c r="E167" t="s">
        <v>176</v>
      </c>
      <c r="F167" t="s">
        <v>928</v>
      </c>
      <c r="G167" t="s">
        <v>370</v>
      </c>
      <c r="H167" s="2">
        <v>43676</v>
      </c>
      <c r="I167">
        <v>2020</v>
      </c>
      <c r="J167" t="s">
        <v>867</v>
      </c>
      <c r="K167">
        <v>216</v>
      </c>
      <c r="L167" t="s">
        <v>564</v>
      </c>
      <c r="N167" t="s">
        <v>990</v>
      </c>
      <c r="O167">
        <v>75</v>
      </c>
      <c r="P167" t="s">
        <v>991</v>
      </c>
      <c r="Q167">
        <v>947.70839999999998</v>
      </c>
      <c r="R167" t="s">
        <v>992</v>
      </c>
      <c r="S167" t="s">
        <v>297</v>
      </c>
      <c r="T167" t="s">
        <v>307</v>
      </c>
    </row>
    <row r="168" spans="1:20" x14ac:dyDescent="0.35">
      <c r="A168" t="s">
        <v>208</v>
      </c>
      <c r="B168" s="1">
        <v>9780367255756</v>
      </c>
      <c r="C168" s="1">
        <v>9781000710052</v>
      </c>
      <c r="D168" t="s">
        <v>175</v>
      </c>
      <c r="E168" t="s">
        <v>176</v>
      </c>
      <c r="F168" t="s">
        <v>928</v>
      </c>
      <c r="G168" t="s">
        <v>370</v>
      </c>
      <c r="H168" s="2">
        <v>43791</v>
      </c>
      <c r="I168">
        <v>2020</v>
      </c>
      <c r="J168" t="s">
        <v>867</v>
      </c>
      <c r="K168">
        <v>249</v>
      </c>
      <c r="L168" t="s">
        <v>993</v>
      </c>
      <c r="N168" t="s">
        <v>994</v>
      </c>
      <c r="P168" t="s">
        <v>995</v>
      </c>
      <c r="Q168">
        <v>274.7</v>
      </c>
      <c r="R168" t="s">
        <v>996</v>
      </c>
      <c r="S168" t="s">
        <v>297</v>
      </c>
      <c r="T168" t="s">
        <v>573</v>
      </c>
    </row>
    <row r="169" spans="1:20" x14ac:dyDescent="0.35">
      <c r="A169" t="s">
        <v>209</v>
      </c>
      <c r="B169" s="1">
        <v>9780367199807</v>
      </c>
      <c r="C169" s="1">
        <v>9780429521249</v>
      </c>
      <c r="D169" t="s">
        <v>175</v>
      </c>
      <c r="E169" t="s">
        <v>176</v>
      </c>
      <c r="F169" t="s">
        <v>928</v>
      </c>
      <c r="G169" t="s">
        <v>370</v>
      </c>
      <c r="H169" s="2">
        <v>43782</v>
      </c>
      <c r="I169">
        <v>2019</v>
      </c>
      <c r="J169" t="s">
        <v>867</v>
      </c>
      <c r="K169">
        <v>129</v>
      </c>
      <c r="L169" t="s">
        <v>997</v>
      </c>
      <c r="N169" t="s">
        <v>998</v>
      </c>
      <c r="P169" t="s">
        <v>999</v>
      </c>
      <c r="Q169">
        <v>947.70860000000005</v>
      </c>
      <c r="R169" t="s">
        <v>1000</v>
      </c>
      <c r="S169" t="s">
        <v>297</v>
      </c>
      <c r="T169" t="s">
        <v>307</v>
      </c>
    </row>
    <row r="170" spans="1:20" x14ac:dyDescent="0.35">
      <c r="A170" t="s">
        <v>210</v>
      </c>
      <c r="B170" s="1">
        <v>9780415150293</v>
      </c>
      <c r="C170" s="1">
        <v>9780203215586</v>
      </c>
      <c r="D170" t="s">
        <v>175</v>
      </c>
      <c r="E170" t="s">
        <v>176</v>
      </c>
      <c r="F170" t="s">
        <v>369</v>
      </c>
      <c r="G170" t="s">
        <v>292</v>
      </c>
      <c r="H170" s="2">
        <v>36438</v>
      </c>
      <c r="I170">
        <v>1999</v>
      </c>
      <c r="J170" t="s">
        <v>867</v>
      </c>
      <c r="K170">
        <v>332</v>
      </c>
      <c r="L170" t="s">
        <v>1001</v>
      </c>
      <c r="M170">
        <v>1</v>
      </c>
      <c r="N170" t="s">
        <v>1002</v>
      </c>
      <c r="P170" t="s">
        <v>1003</v>
      </c>
      <c r="Q170">
        <v>491.79824209999998</v>
      </c>
      <c r="R170" t="s">
        <v>1004</v>
      </c>
      <c r="S170" t="s">
        <v>297</v>
      </c>
      <c r="T170" t="s">
        <v>1005</v>
      </c>
    </row>
    <row r="171" spans="1:20" x14ac:dyDescent="0.35">
      <c r="A171" t="s">
        <v>211</v>
      </c>
      <c r="B171" s="1">
        <v>9780765618115</v>
      </c>
      <c r="C171" s="1">
        <v>9781317452997</v>
      </c>
      <c r="D171" t="s">
        <v>175</v>
      </c>
      <c r="E171" t="s">
        <v>176</v>
      </c>
      <c r="F171" t="s">
        <v>1006</v>
      </c>
      <c r="G171" t="s">
        <v>370</v>
      </c>
      <c r="H171" s="2">
        <v>39066</v>
      </c>
      <c r="I171">
        <v>2007</v>
      </c>
      <c r="J171" t="s">
        <v>867</v>
      </c>
      <c r="K171">
        <v>310</v>
      </c>
      <c r="L171" t="s">
        <v>1007</v>
      </c>
      <c r="P171" t="s">
        <v>1008</v>
      </c>
      <c r="Q171">
        <v>320.9477</v>
      </c>
      <c r="R171" t="s">
        <v>1009</v>
      </c>
      <c r="S171" t="s">
        <v>297</v>
      </c>
      <c r="T171" t="s">
        <v>334</v>
      </c>
    </row>
    <row r="172" spans="1:20" x14ac:dyDescent="0.35">
      <c r="A172" t="s">
        <v>212</v>
      </c>
      <c r="B172" s="1">
        <v>9781138677197</v>
      </c>
      <c r="C172" s="1">
        <v>9781317196006</v>
      </c>
      <c r="D172" t="s">
        <v>175</v>
      </c>
      <c r="E172" t="s">
        <v>176</v>
      </c>
      <c r="F172" t="s">
        <v>369</v>
      </c>
      <c r="G172" t="s">
        <v>370</v>
      </c>
      <c r="H172" s="2">
        <v>42640</v>
      </c>
      <c r="I172">
        <v>2017</v>
      </c>
      <c r="J172" t="s">
        <v>867</v>
      </c>
      <c r="K172">
        <v>219</v>
      </c>
      <c r="L172" t="s">
        <v>1010</v>
      </c>
      <c r="N172" t="s">
        <v>1011</v>
      </c>
      <c r="P172" t="s">
        <v>1012</v>
      </c>
      <c r="Q172">
        <v>947.70860000000005</v>
      </c>
      <c r="R172" t="s">
        <v>1013</v>
      </c>
      <c r="S172" t="s">
        <v>297</v>
      </c>
      <c r="T172" t="s">
        <v>307</v>
      </c>
    </row>
    <row r="173" spans="1:20" x14ac:dyDescent="0.35">
      <c r="A173" t="s">
        <v>213</v>
      </c>
      <c r="B173" s="1">
        <v>9781472488602</v>
      </c>
      <c r="C173" s="1">
        <v>9781315457314</v>
      </c>
      <c r="D173" t="s">
        <v>175</v>
      </c>
      <c r="E173" t="s">
        <v>176</v>
      </c>
      <c r="F173" t="s">
        <v>369</v>
      </c>
      <c r="G173" t="s">
        <v>370</v>
      </c>
      <c r="H173" s="2">
        <v>42657</v>
      </c>
      <c r="I173">
        <v>2017</v>
      </c>
      <c r="J173" t="s">
        <v>867</v>
      </c>
      <c r="K173">
        <v>163</v>
      </c>
      <c r="L173" t="s">
        <v>696</v>
      </c>
      <c r="N173" t="s">
        <v>910</v>
      </c>
      <c r="P173" t="s">
        <v>1014</v>
      </c>
      <c r="Q173">
        <v>327.47699999999998</v>
      </c>
      <c r="R173" t="s">
        <v>1015</v>
      </c>
      <c r="S173" t="s">
        <v>297</v>
      </c>
      <c r="T173" t="s">
        <v>334</v>
      </c>
    </row>
    <row r="174" spans="1:20" x14ac:dyDescent="0.35">
      <c r="A174" t="s">
        <v>214</v>
      </c>
      <c r="B174" s="1">
        <v>9781138717220</v>
      </c>
      <c r="C174" s="1">
        <v>9781351767132</v>
      </c>
      <c r="D174" t="s">
        <v>175</v>
      </c>
      <c r="E174" t="s">
        <v>176</v>
      </c>
      <c r="F174" t="s">
        <v>928</v>
      </c>
      <c r="G174" t="s">
        <v>370</v>
      </c>
      <c r="H174" s="2">
        <v>37438</v>
      </c>
      <c r="I174">
        <v>2002</v>
      </c>
      <c r="J174" t="s">
        <v>867</v>
      </c>
      <c r="K174">
        <v>234</v>
      </c>
      <c r="L174" t="s">
        <v>1016</v>
      </c>
      <c r="P174" t="s">
        <v>1017</v>
      </c>
      <c r="Q174">
        <v>327.1709477</v>
      </c>
      <c r="R174" t="s">
        <v>1018</v>
      </c>
      <c r="S174" t="s">
        <v>297</v>
      </c>
      <c r="T174" t="s">
        <v>322</v>
      </c>
    </row>
    <row r="175" spans="1:20" x14ac:dyDescent="0.35">
      <c r="A175" t="s">
        <v>215</v>
      </c>
      <c r="B175" s="1">
        <v>9780472107834</v>
      </c>
      <c r="C175" s="1">
        <v>9780472026920</v>
      </c>
      <c r="D175" t="s">
        <v>216</v>
      </c>
      <c r="E175" t="s">
        <v>216</v>
      </c>
      <c r="F175" t="s">
        <v>1019</v>
      </c>
      <c r="G175" t="s">
        <v>292</v>
      </c>
      <c r="H175" s="2">
        <v>35473</v>
      </c>
      <c r="I175">
        <v>1997</v>
      </c>
      <c r="J175" t="s">
        <v>216</v>
      </c>
      <c r="K175">
        <v>288</v>
      </c>
      <c r="L175" t="s">
        <v>1020</v>
      </c>
      <c r="P175" t="s">
        <v>1021</v>
      </c>
      <c r="Q175" t="s">
        <v>1022</v>
      </c>
      <c r="R175" t="s">
        <v>1023</v>
      </c>
      <c r="S175" t="s">
        <v>297</v>
      </c>
      <c r="T175" t="s">
        <v>981</v>
      </c>
    </row>
    <row r="176" spans="1:20" x14ac:dyDescent="0.35">
      <c r="A176" t="s">
        <v>217</v>
      </c>
      <c r="B176" s="1">
        <v>9780472132652</v>
      </c>
      <c r="C176" s="1">
        <v>9780472129195</v>
      </c>
      <c r="D176" t="s">
        <v>216</v>
      </c>
      <c r="E176" t="s">
        <v>216</v>
      </c>
      <c r="F176" t="s">
        <v>1019</v>
      </c>
      <c r="G176" t="s">
        <v>292</v>
      </c>
      <c r="H176" s="2">
        <v>44432</v>
      </c>
      <c r="I176">
        <v>2021</v>
      </c>
      <c r="J176" t="s">
        <v>216</v>
      </c>
      <c r="K176">
        <v>259</v>
      </c>
      <c r="L176" t="s">
        <v>1024</v>
      </c>
      <c r="N176" t="s">
        <v>1025</v>
      </c>
      <c r="P176" t="s">
        <v>1026</v>
      </c>
      <c r="Q176" t="s">
        <v>1027</v>
      </c>
      <c r="S176" t="s">
        <v>297</v>
      </c>
      <c r="T176" t="s">
        <v>322</v>
      </c>
    </row>
    <row r="177" spans="1:20" x14ac:dyDescent="0.35">
      <c r="A177" t="s">
        <v>218</v>
      </c>
      <c r="B177" s="1">
        <v>9780472132140</v>
      </c>
      <c r="C177" s="1">
        <v>9780472127146</v>
      </c>
      <c r="D177" t="s">
        <v>216</v>
      </c>
      <c r="E177" t="s">
        <v>216</v>
      </c>
      <c r="F177" t="s">
        <v>292</v>
      </c>
      <c r="H177" s="2">
        <v>44125</v>
      </c>
      <c r="I177">
        <v>2020</v>
      </c>
      <c r="J177" t="s">
        <v>216</v>
      </c>
      <c r="K177">
        <v>241</v>
      </c>
      <c r="L177" t="s">
        <v>1028</v>
      </c>
      <c r="N177" t="s">
        <v>1029</v>
      </c>
      <c r="P177" t="s">
        <v>1030</v>
      </c>
      <c r="Q177">
        <v>364.13230947699998</v>
      </c>
      <c r="R177" t="s">
        <v>1031</v>
      </c>
      <c r="S177" t="s">
        <v>297</v>
      </c>
      <c r="T177" t="s">
        <v>514</v>
      </c>
    </row>
    <row r="178" spans="1:20" x14ac:dyDescent="0.35">
      <c r="A178" t="s">
        <v>219</v>
      </c>
      <c r="B178" s="1">
        <v>9781612347653</v>
      </c>
      <c r="C178" s="1">
        <v>9781612348063</v>
      </c>
      <c r="D178" t="s">
        <v>220</v>
      </c>
      <c r="E178" t="s">
        <v>221</v>
      </c>
      <c r="F178" t="s">
        <v>1032</v>
      </c>
      <c r="G178" t="s">
        <v>292</v>
      </c>
      <c r="H178" s="2">
        <v>42339</v>
      </c>
      <c r="I178">
        <v>2015</v>
      </c>
      <c r="J178" t="s">
        <v>221</v>
      </c>
      <c r="K178">
        <v>358</v>
      </c>
      <c r="L178" t="s">
        <v>1033</v>
      </c>
      <c r="P178" t="s">
        <v>1034</v>
      </c>
      <c r="Q178">
        <v>940.42200000000003</v>
      </c>
      <c r="R178" t="s">
        <v>1035</v>
      </c>
      <c r="S178" t="s">
        <v>297</v>
      </c>
      <c r="T178" t="s">
        <v>307</v>
      </c>
    </row>
    <row r="179" spans="1:20" x14ac:dyDescent="0.35">
      <c r="A179" t="s">
        <v>222</v>
      </c>
      <c r="B179" s="1">
        <v>9780807829608</v>
      </c>
      <c r="C179" s="1">
        <v>9780807876916</v>
      </c>
      <c r="D179" t="s">
        <v>223</v>
      </c>
      <c r="E179" t="s">
        <v>224</v>
      </c>
      <c r="F179" t="s">
        <v>1036</v>
      </c>
      <c r="G179" t="s">
        <v>292</v>
      </c>
      <c r="H179" s="2">
        <v>38614</v>
      </c>
      <c r="I179">
        <v>2005</v>
      </c>
      <c r="J179" t="s">
        <v>224</v>
      </c>
      <c r="K179">
        <v>281</v>
      </c>
      <c r="L179" t="s">
        <v>1037</v>
      </c>
      <c r="M179">
        <v>1</v>
      </c>
      <c r="P179" t="s">
        <v>1038</v>
      </c>
      <c r="Q179" t="s">
        <v>1039</v>
      </c>
      <c r="R179" t="s">
        <v>1040</v>
      </c>
      <c r="S179" t="s">
        <v>297</v>
      </c>
      <c r="T179" t="s">
        <v>307</v>
      </c>
    </row>
    <row r="180" spans="1:20" x14ac:dyDescent="0.35">
      <c r="A180" t="s">
        <v>225</v>
      </c>
      <c r="B180" s="1">
        <v>9781442648517</v>
      </c>
      <c r="C180" s="1">
        <v>9781442617131</v>
      </c>
      <c r="D180" t="s">
        <v>226</v>
      </c>
      <c r="E180" t="s">
        <v>226</v>
      </c>
      <c r="F180" t="s">
        <v>419</v>
      </c>
      <c r="G180" t="s">
        <v>489</v>
      </c>
      <c r="H180" s="2">
        <v>42250</v>
      </c>
      <c r="I180">
        <v>2015</v>
      </c>
      <c r="J180" t="s">
        <v>226</v>
      </c>
      <c r="K180">
        <v>302</v>
      </c>
      <c r="L180" t="s">
        <v>563</v>
      </c>
      <c r="P180" t="s">
        <v>1041</v>
      </c>
      <c r="Q180">
        <v>320.54000000000002</v>
      </c>
      <c r="R180" t="s">
        <v>1042</v>
      </c>
      <c r="S180" t="s">
        <v>297</v>
      </c>
      <c r="T180" t="s">
        <v>848</v>
      </c>
    </row>
    <row r="181" spans="1:20" x14ac:dyDescent="0.35">
      <c r="A181" t="s">
        <v>227</v>
      </c>
      <c r="B181" s="1">
        <v>9781442652453</v>
      </c>
      <c r="C181" s="1">
        <v>9781442632905</v>
      </c>
      <c r="D181" t="s">
        <v>226</v>
      </c>
      <c r="E181" t="s">
        <v>226</v>
      </c>
      <c r="F181" t="s">
        <v>419</v>
      </c>
      <c r="G181" t="s">
        <v>489</v>
      </c>
      <c r="H181" s="2">
        <v>34212</v>
      </c>
      <c r="I181">
        <v>1993</v>
      </c>
      <c r="J181" t="s">
        <v>226</v>
      </c>
      <c r="K181">
        <v>903</v>
      </c>
      <c r="L181" t="s">
        <v>1043</v>
      </c>
      <c r="N181" t="s">
        <v>1044</v>
      </c>
      <c r="P181" t="s">
        <v>1045</v>
      </c>
      <c r="Q181">
        <v>914.77099999999905</v>
      </c>
      <c r="S181" t="s">
        <v>297</v>
      </c>
      <c r="T181" t="s">
        <v>668</v>
      </c>
    </row>
    <row r="182" spans="1:20" x14ac:dyDescent="0.35">
      <c r="A182" t="s">
        <v>228</v>
      </c>
      <c r="B182" s="1">
        <v>9781442652439</v>
      </c>
      <c r="C182" s="1">
        <v>9781442632882</v>
      </c>
      <c r="D182" t="s">
        <v>226</v>
      </c>
      <c r="E182" t="s">
        <v>226</v>
      </c>
      <c r="F182" t="s">
        <v>419</v>
      </c>
      <c r="G182" t="s">
        <v>489</v>
      </c>
      <c r="H182" s="2">
        <v>34212</v>
      </c>
      <c r="I182">
        <v>1993</v>
      </c>
      <c r="J182" t="s">
        <v>226</v>
      </c>
      <c r="K182">
        <v>893</v>
      </c>
      <c r="L182" t="s">
        <v>1043</v>
      </c>
      <c r="N182" t="s">
        <v>1044</v>
      </c>
      <c r="P182" t="s">
        <v>1045</v>
      </c>
      <c r="Q182">
        <v>914.77099999999905</v>
      </c>
      <c r="S182" t="s">
        <v>297</v>
      </c>
      <c r="T182" t="s">
        <v>958</v>
      </c>
    </row>
    <row r="183" spans="1:20" x14ac:dyDescent="0.35">
      <c r="A183" t="s">
        <v>229</v>
      </c>
      <c r="B183" s="1">
        <v>9781442652415</v>
      </c>
      <c r="C183" s="1">
        <v>9781442632813</v>
      </c>
      <c r="D183" t="s">
        <v>226</v>
      </c>
      <c r="E183" t="s">
        <v>226</v>
      </c>
      <c r="F183" t="s">
        <v>419</v>
      </c>
      <c r="G183" t="s">
        <v>489</v>
      </c>
      <c r="H183" s="2">
        <v>32175</v>
      </c>
      <c r="I183">
        <v>1988</v>
      </c>
      <c r="J183" t="s">
        <v>226</v>
      </c>
      <c r="K183">
        <v>760</v>
      </c>
      <c r="L183" t="s">
        <v>1046</v>
      </c>
      <c r="N183" t="s">
        <v>1044</v>
      </c>
      <c r="P183" t="s">
        <v>1047</v>
      </c>
      <c r="Q183">
        <v>947.71003210000003</v>
      </c>
      <c r="S183" t="s">
        <v>297</v>
      </c>
      <c r="T183" t="s">
        <v>307</v>
      </c>
    </row>
    <row r="184" spans="1:20" x14ac:dyDescent="0.35">
      <c r="A184" t="s">
        <v>230</v>
      </c>
      <c r="B184" s="1">
        <v>9781442652125</v>
      </c>
      <c r="C184" s="1">
        <v>9781442632806</v>
      </c>
      <c r="D184" t="s">
        <v>226</v>
      </c>
      <c r="E184" t="s">
        <v>226</v>
      </c>
      <c r="F184" t="s">
        <v>419</v>
      </c>
      <c r="G184" t="s">
        <v>489</v>
      </c>
      <c r="H184" s="2">
        <v>30956</v>
      </c>
      <c r="I184">
        <v>1984</v>
      </c>
      <c r="J184" t="s">
        <v>226</v>
      </c>
      <c r="K184">
        <v>1023</v>
      </c>
      <c r="L184" t="s">
        <v>1046</v>
      </c>
      <c r="N184" t="s">
        <v>1044</v>
      </c>
      <c r="P184" t="s">
        <v>1048</v>
      </c>
      <c r="Q184">
        <v>947.71003210000003</v>
      </c>
      <c r="S184" t="s">
        <v>297</v>
      </c>
      <c r="T184" t="s">
        <v>307</v>
      </c>
    </row>
    <row r="185" spans="1:20" x14ac:dyDescent="0.35">
      <c r="A185" t="s">
        <v>231</v>
      </c>
      <c r="B185" s="1">
        <v>9781442652446</v>
      </c>
      <c r="C185" s="1">
        <v>9781442632899</v>
      </c>
      <c r="D185" t="s">
        <v>226</v>
      </c>
      <c r="E185" t="s">
        <v>226</v>
      </c>
      <c r="F185" t="s">
        <v>419</v>
      </c>
      <c r="G185" t="s">
        <v>489</v>
      </c>
      <c r="H185" s="2">
        <v>34212</v>
      </c>
      <c r="I185">
        <v>1993</v>
      </c>
      <c r="J185" t="s">
        <v>226</v>
      </c>
      <c r="K185">
        <v>889</v>
      </c>
      <c r="L185" t="s">
        <v>1043</v>
      </c>
      <c r="N185" t="s">
        <v>1044</v>
      </c>
      <c r="P185" t="s">
        <v>1045</v>
      </c>
      <c r="Q185">
        <v>947.71003210000003</v>
      </c>
      <c r="S185" t="s">
        <v>297</v>
      </c>
      <c r="T185" t="s">
        <v>307</v>
      </c>
    </row>
    <row r="186" spans="1:20" x14ac:dyDescent="0.35">
      <c r="A186" t="s">
        <v>232</v>
      </c>
      <c r="B186" s="1">
        <v>9781442644618</v>
      </c>
      <c r="C186" s="1">
        <v>9781442661073</v>
      </c>
      <c r="D186" t="s">
        <v>226</v>
      </c>
      <c r="E186" t="s">
        <v>226</v>
      </c>
      <c r="F186" t="s">
        <v>419</v>
      </c>
      <c r="G186" t="s">
        <v>489</v>
      </c>
      <c r="H186" s="2">
        <v>40975</v>
      </c>
      <c r="I186">
        <v>2012</v>
      </c>
      <c r="J186" t="s">
        <v>226</v>
      </c>
      <c r="K186">
        <v>223</v>
      </c>
      <c r="L186" t="s">
        <v>1049</v>
      </c>
      <c r="P186" t="s">
        <v>1050</v>
      </c>
      <c r="Q186">
        <v>345.47023100000001</v>
      </c>
      <c r="S186" t="s">
        <v>297</v>
      </c>
      <c r="T186" t="s">
        <v>471</v>
      </c>
    </row>
    <row r="187" spans="1:20" x14ac:dyDescent="0.35">
      <c r="A187" t="s">
        <v>233</v>
      </c>
      <c r="B187" s="1">
        <v>9781442648937</v>
      </c>
      <c r="C187" s="1">
        <v>9781442619050</v>
      </c>
      <c r="D187" t="s">
        <v>226</v>
      </c>
      <c r="E187" t="s">
        <v>226</v>
      </c>
      <c r="F187" t="s">
        <v>419</v>
      </c>
      <c r="G187" t="s">
        <v>489</v>
      </c>
      <c r="H187" s="2">
        <v>41982</v>
      </c>
      <c r="I187">
        <v>2014</v>
      </c>
      <c r="J187" t="s">
        <v>226</v>
      </c>
      <c r="K187">
        <v>477</v>
      </c>
      <c r="L187" t="s">
        <v>1051</v>
      </c>
      <c r="P187" t="s">
        <v>1052</v>
      </c>
      <c r="Q187">
        <v>370.94770904199999</v>
      </c>
      <c r="R187" t="s">
        <v>1053</v>
      </c>
      <c r="S187" t="s">
        <v>297</v>
      </c>
      <c r="T187" t="s">
        <v>1054</v>
      </c>
    </row>
    <row r="188" spans="1:20" x14ac:dyDescent="0.35">
      <c r="A188" t="s">
        <v>234</v>
      </c>
      <c r="B188" s="1">
        <v>9781442614383</v>
      </c>
      <c r="C188" s="1">
        <v>9781442665491</v>
      </c>
      <c r="D188" t="s">
        <v>226</v>
      </c>
      <c r="E188" t="s">
        <v>226</v>
      </c>
      <c r="F188" t="s">
        <v>419</v>
      </c>
      <c r="G188" t="s">
        <v>489</v>
      </c>
      <c r="H188" s="2">
        <v>41995</v>
      </c>
      <c r="I188">
        <v>2014</v>
      </c>
      <c r="J188" t="s">
        <v>226</v>
      </c>
      <c r="K188">
        <v>379</v>
      </c>
      <c r="L188" t="s">
        <v>581</v>
      </c>
      <c r="P188" t="s">
        <v>549</v>
      </c>
      <c r="Q188">
        <v>305.80097000000001</v>
      </c>
      <c r="R188" t="s">
        <v>1055</v>
      </c>
      <c r="S188" t="s">
        <v>297</v>
      </c>
      <c r="T188" t="s">
        <v>562</v>
      </c>
    </row>
    <row r="189" spans="1:20" x14ac:dyDescent="0.35">
      <c r="A189" t="s">
        <v>235</v>
      </c>
      <c r="B189" s="1">
        <v>9781442614994</v>
      </c>
      <c r="C189" s="1">
        <v>9781442671744</v>
      </c>
      <c r="D189" t="s">
        <v>226</v>
      </c>
      <c r="E189" t="s">
        <v>226</v>
      </c>
      <c r="F189" t="s">
        <v>419</v>
      </c>
      <c r="G189" t="s">
        <v>489</v>
      </c>
      <c r="H189" s="2">
        <v>33543</v>
      </c>
      <c r="I189">
        <v>1991</v>
      </c>
      <c r="J189" t="s">
        <v>226</v>
      </c>
      <c r="K189">
        <v>566</v>
      </c>
      <c r="L189" t="s">
        <v>1056</v>
      </c>
      <c r="N189" t="s">
        <v>1044</v>
      </c>
      <c r="P189" t="s">
        <v>1057</v>
      </c>
      <c r="Q189" t="s">
        <v>1058</v>
      </c>
      <c r="S189" t="s">
        <v>297</v>
      </c>
      <c r="T189" t="s">
        <v>307</v>
      </c>
    </row>
    <row r="190" spans="1:20" x14ac:dyDescent="0.35">
      <c r="A190" t="s">
        <v>236</v>
      </c>
      <c r="B190" s="1">
        <v>9780802032614</v>
      </c>
      <c r="C190" s="1">
        <v>9781442673199</v>
      </c>
      <c r="D190" t="s">
        <v>226</v>
      </c>
      <c r="E190" t="s">
        <v>226</v>
      </c>
      <c r="F190" t="s">
        <v>419</v>
      </c>
      <c r="G190" t="s">
        <v>489</v>
      </c>
      <c r="H190" s="2">
        <v>25477</v>
      </c>
      <c r="I190">
        <v>1969</v>
      </c>
      <c r="J190" t="s">
        <v>226</v>
      </c>
      <c r="K190">
        <v>1487</v>
      </c>
      <c r="L190" t="s">
        <v>1059</v>
      </c>
      <c r="P190" t="s">
        <v>1060</v>
      </c>
      <c r="Q190">
        <v>36.1</v>
      </c>
      <c r="S190" t="s">
        <v>297</v>
      </c>
      <c r="T190" t="s">
        <v>1061</v>
      </c>
    </row>
    <row r="191" spans="1:20" x14ac:dyDescent="0.35">
      <c r="A191" t="s">
        <v>237</v>
      </c>
      <c r="B191" s="1">
        <v>9780802037244</v>
      </c>
      <c r="C191" s="1">
        <v>9781442673625</v>
      </c>
      <c r="D191" t="s">
        <v>226</v>
      </c>
      <c r="E191" t="s">
        <v>226</v>
      </c>
      <c r="F191" t="s">
        <v>419</v>
      </c>
      <c r="G191" t="s">
        <v>489</v>
      </c>
      <c r="H191" s="2">
        <v>37792</v>
      </c>
      <c r="I191">
        <v>2003</v>
      </c>
      <c r="J191" t="s">
        <v>226</v>
      </c>
      <c r="K191">
        <v>276</v>
      </c>
      <c r="L191" t="s">
        <v>1062</v>
      </c>
      <c r="N191" t="s">
        <v>1063</v>
      </c>
      <c r="P191" t="s">
        <v>1064</v>
      </c>
      <c r="Q191" t="s">
        <v>1065</v>
      </c>
      <c r="S191" t="s">
        <v>297</v>
      </c>
      <c r="T191" t="s">
        <v>307</v>
      </c>
    </row>
    <row r="192" spans="1:20" x14ac:dyDescent="0.35">
      <c r="A192" t="s">
        <v>238</v>
      </c>
      <c r="B192" s="1">
        <v>9781442616028</v>
      </c>
      <c r="C192" s="1">
        <v>9781442685871</v>
      </c>
      <c r="D192" t="s">
        <v>226</v>
      </c>
      <c r="E192" t="s">
        <v>226</v>
      </c>
      <c r="F192" t="s">
        <v>419</v>
      </c>
      <c r="G192" t="s">
        <v>489</v>
      </c>
      <c r="H192" s="2">
        <v>41036</v>
      </c>
      <c r="I192">
        <v>2012</v>
      </c>
      <c r="J192" t="s">
        <v>226</v>
      </c>
      <c r="K192">
        <v>467</v>
      </c>
      <c r="L192" t="s">
        <v>1066</v>
      </c>
      <c r="P192" t="s">
        <v>1067</v>
      </c>
      <c r="Q192">
        <v>305.30947700000002</v>
      </c>
      <c r="S192" t="s">
        <v>297</v>
      </c>
      <c r="T192" t="s">
        <v>314</v>
      </c>
    </row>
    <row r="193" spans="1:20" x14ac:dyDescent="0.35">
      <c r="A193" t="s">
        <v>239</v>
      </c>
      <c r="B193" s="1">
        <v>9781442610217</v>
      </c>
      <c r="C193" s="1">
        <v>9781442686205</v>
      </c>
      <c r="D193" t="s">
        <v>226</v>
      </c>
      <c r="E193" t="s">
        <v>226</v>
      </c>
      <c r="F193" t="s">
        <v>419</v>
      </c>
      <c r="G193" t="s">
        <v>489</v>
      </c>
      <c r="H193" s="2">
        <v>40347</v>
      </c>
      <c r="I193">
        <v>2010</v>
      </c>
      <c r="J193" t="s">
        <v>226</v>
      </c>
      <c r="K193">
        <v>923</v>
      </c>
      <c r="L193" t="s">
        <v>1068</v>
      </c>
      <c r="M193">
        <v>2</v>
      </c>
      <c r="P193" t="s">
        <v>1069</v>
      </c>
      <c r="Q193">
        <v>947.7</v>
      </c>
      <c r="S193" t="s">
        <v>297</v>
      </c>
      <c r="T193" t="s">
        <v>307</v>
      </c>
    </row>
    <row r="194" spans="1:20" x14ac:dyDescent="0.35">
      <c r="A194" t="s">
        <v>240</v>
      </c>
      <c r="B194" s="1">
        <v>9780802095633</v>
      </c>
      <c r="C194" s="1">
        <v>9781442688438</v>
      </c>
      <c r="D194" t="s">
        <v>226</v>
      </c>
      <c r="E194" t="s">
        <v>226</v>
      </c>
      <c r="F194" t="s">
        <v>419</v>
      </c>
      <c r="G194" t="s">
        <v>489</v>
      </c>
      <c r="H194" s="2">
        <v>39683</v>
      </c>
      <c r="I194">
        <v>2008</v>
      </c>
      <c r="J194" t="s">
        <v>226</v>
      </c>
      <c r="K194">
        <v>297</v>
      </c>
      <c r="L194" t="s">
        <v>1070</v>
      </c>
      <c r="N194" t="s">
        <v>1071</v>
      </c>
      <c r="P194" t="s">
        <v>1072</v>
      </c>
      <c r="Q194" t="s">
        <v>348</v>
      </c>
      <c r="S194" t="s">
        <v>297</v>
      </c>
      <c r="T194" t="s">
        <v>307</v>
      </c>
    </row>
    <row r="195" spans="1:20" x14ac:dyDescent="0.35">
      <c r="A195" t="s">
        <v>241</v>
      </c>
      <c r="B195" s="1">
        <v>9781487500467</v>
      </c>
      <c r="C195" s="1">
        <v>9781487511067</v>
      </c>
      <c r="D195" t="s">
        <v>226</v>
      </c>
      <c r="E195" t="s">
        <v>226</v>
      </c>
      <c r="F195" t="s">
        <v>419</v>
      </c>
      <c r="G195" t="s">
        <v>489</v>
      </c>
      <c r="H195" s="2">
        <v>42689</v>
      </c>
      <c r="I195">
        <v>2016</v>
      </c>
      <c r="J195" t="s">
        <v>226</v>
      </c>
      <c r="K195">
        <v>340</v>
      </c>
      <c r="L195" t="s">
        <v>1073</v>
      </c>
      <c r="P195" t="s">
        <v>1074</v>
      </c>
      <c r="Q195">
        <v>320.54094700000002</v>
      </c>
      <c r="R195" t="s">
        <v>1075</v>
      </c>
      <c r="S195" t="s">
        <v>297</v>
      </c>
      <c r="T195" t="s">
        <v>322</v>
      </c>
    </row>
    <row r="196" spans="1:20" x14ac:dyDescent="0.35">
      <c r="A196" t="s">
        <v>242</v>
      </c>
      <c r="B196" s="1">
        <v>9781487500498</v>
      </c>
      <c r="C196" s="1">
        <v>9781487511159</v>
      </c>
      <c r="D196" t="s">
        <v>226</v>
      </c>
      <c r="E196" t="s">
        <v>226</v>
      </c>
      <c r="F196" t="s">
        <v>419</v>
      </c>
      <c r="G196" t="s">
        <v>489</v>
      </c>
      <c r="H196" s="2">
        <v>43139</v>
      </c>
      <c r="I196">
        <v>2018</v>
      </c>
      <c r="J196" t="s">
        <v>226</v>
      </c>
      <c r="K196">
        <v>308</v>
      </c>
      <c r="L196" t="s">
        <v>1076</v>
      </c>
      <c r="N196" t="s">
        <v>1077</v>
      </c>
      <c r="P196" t="s">
        <v>1078</v>
      </c>
      <c r="Q196">
        <v>320.5</v>
      </c>
      <c r="R196" t="s">
        <v>1079</v>
      </c>
      <c r="S196" t="s">
        <v>297</v>
      </c>
      <c r="T196" t="s">
        <v>334</v>
      </c>
    </row>
    <row r="197" spans="1:20" x14ac:dyDescent="0.35">
      <c r="A197" t="s">
        <v>243</v>
      </c>
      <c r="B197" s="1">
        <v>9781487501723</v>
      </c>
      <c r="C197" s="1">
        <v>9781487513825</v>
      </c>
      <c r="D197" t="s">
        <v>226</v>
      </c>
      <c r="E197" t="s">
        <v>226</v>
      </c>
      <c r="F197" t="s">
        <v>419</v>
      </c>
      <c r="G197" t="s">
        <v>489</v>
      </c>
      <c r="H197" s="2">
        <v>43196</v>
      </c>
      <c r="I197">
        <v>2017</v>
      </c>
      <c r="J197" t="s">
        <v>226</v>
      </c>
      <c r="K197">
        <v>512</v>
      </c>
      <c r="L197" t="s">
        <v>1080</v>
      </c>
      <c r="P197" t="s">
        <v>1081</v>
      </c>
      <c r="Q197">
        <v>947.71400000000006</v>
      </c>
      <c r="R197" t="s">
        <v>1082</v>
      </c>
      <c r="S197" t="s">
        <v>297</v>
      </c>
      <c r="T197" t="s">
        <v>307</v>
      </c>
    </row>
    <row r="198" spans="1:20" x14ac:dyDescent="0.35">
      <c r="A198" t="s">
        <v>244</v>
      </c>
      <c r="B198" s="1">
        <v>9781487577278</v>
      </c>
      <c r="C198" s="1">
        <v>9781487576554</v>
      </c>
      <c r="D198" t="s">
        <v>226</v>
      </c>
      <c r="E198" t="s">
        <v>226</v>
      </c>
      <c r="F198" t="s">
        <v>419</v>
      </c>
      <c r="G198" t="s">
        <v>489</v>
      </c>
      <c r="H198" s="2">
        <v>23726</v>
      </c>
      <c r="I198">
        <v>1964</v>
      </c>
      <c r="J198" t="s">
        <v>226</v>
      </c>
      <c r="K198">
        <v>463</v>
      </c>
      <c r="L198" t="s">
        <v>1083</v>
      </c>
      <c r="N198" t="s">
        <v>1044</v>
      </c>
      <c r="P198" t="s">
        <v>1084</v>
      </c>
      <c r="Q198">
        <v>971.00491791000002</v>
      </c>
      <c r="R198" t="s">
        <v>1085</v>
      </c>
      <c r="S198" t="s">
        <v>297</v>
      </c>
      <c r="T198" t="s">
        <v>307</v>
      </c>
    </row>
    <row r="199" spans="1:20" x14ac:dyDescent="0.35">
      <c r="A199" t="s">
        <v>245</v>
      </c>
      <c r="B199" s="1">
        <v>9781487505196</v>
      </c>
      <c r="C199" s="1">
        <v>9781487531720</v>
      </c>
      <c r="D199" t="s">
        <v>226</v>
      </c>
      <c r="E199" t="s">
        <v>226</v>
      </c>
      <c r="F199" t="s">
        <v>419</v>
      </c>
      <c r="G199" t="s">
        <v>489</v>
      </c>
      <c r="H199" s="2">
        <v>43811</v>
      </c>
      <c r="I199">
        <v>2020</v>
      </c>
      <c r="J199" t="s">
        <v>1086</v>
      </c>
      <c r="K199">
        <v>391</v>
      </c>
      <c r="L199" t="s">
        <v>1087</v>
      </c>
      <c r="P199" t="s">
        <v>1088</v>
      </c>
      <c r="Q199">
        <v>947.79</v>
      </c>
      <c r="R199" t="s">
        <v>1089</v>
      </c>
      <c r="S199" t="s">
        <v>297</v>
      </c>
      <c r="T199" t="s">
        <v>307</v>
      </c>
    </row>
    <row r="200" spans="1:20" x14ac:dyDescent="0.35">
      <c r="A200" t="s">
        <v>246</v>
      </c>
      <c r="B200" s="1">
        <v>9781442630772</v>
      </c>
      <c r="C200" s="1">
        <v>9781442630765</v>
      </c>
      <c r="D200" t="s">
        <v>226</v>
      </c>
      <c r="E200" t="s">
        <v>226</v>
      </c>
      <c r="F200" t="s">
        <v>419</v>
      </c>
      <c r="G200" t="s">
        <v>489</v>
      </c>
      <c r="H200" s="2">
        <v>43763</v>
      </c>
      <c r="I200">
        <v>2019</v>
      </c>
      <c r="J200" t="s">
        <v>226</v>
      </c>
      <c r="K200">
        <v>294</v>
      </c>
      <c r="L200" t="s">
        <v>1090</v>
      </c>
      <c r="P200" t="s">
        <v>1091</v>
      </c>
      <c r="Q200">
        <v>891.79330000000004</v>
      </c>
      <c r="R200" t="s">
        <v>1092</v>
      </c>
      <c r="S200" t="s">
        <v>297</v>
      </c>
      <c r="T200" t="s">
        <v>1093</v>
      </c>
    </row>
    <row r="201" spans="1:20" x14ac:dyDescent="0.35">
      <c r="A201" t="s">
        <v>247</v>
      </c>
      <c r="B201" s="1">
        <v>9781487504687</v>
      </c>
      <c r="C201" s="1">
        <v>9781487530693</v>
      </c>
      <c r="D201" t="s">
        <v>226</v>
      </c>
      <c r="E201" t="s">
        <v>226</v>
      </c>
      <c r="F201" t="s">
        <v>419</v>
      </c>
      <c r="G201" t="s">
        <v>489</v>
      </c>
      <c r="H201" s="2">
        <v>43777</v>
      </c>
      <c r="I201">
        <v>2019</v>
      </c>
      <c r="J201" t="s">
        <v>226</v>
      </c>
      <c r="K201">
        <v>301</v>
      </c>
      <c r="L201" t="s">
        <v>563</v>
      </c>
      <c r="P201" t="s">
        <v>1094</v>
      </c>
      <c r="Q201">
        <v>947.71084099999996</v>
      </c>
      <c r="R201" t="s">
        <v>1095</v>
      </c>
      <c r="S201" t="s">
        <v>297</v>
      </c>
      <c r="T201" t="s">
        <v>307</v>
      </c>
    </row>
    <row r="202" spans="1:20" x14ac:dyDescent="0.35">
      <c r="A202" t="s">
        <v>248</v>
      </c>
      <c r="B202" s="1">
        <v>9781442650084</v>
      </c>
      <c r="C202" s="1">
        <v>9781442622180</v>
      </c>
      <c r="D202" t="s">
        <v>226</v>
      </c>
      <c r="E202" t="s">
        <v>226</v>
      </c>
      <c r="F202" t="s">
        <v>419</v>
      </c>
      <c r="G202" t="s">
        <v>489</v>
      </c>
      <c r="H202" s="2">
        <v>42110</v>
      </c>
      <c r="I202">
        <v>2015</v>
      </c>
      <c r="J202" t="s">
        <v>226</v>
      </c>
      <c r="K202">
        <v>384</v>
      </c>
      <c r="L202" t="s">
        <v>1096</v>
      </c>
      <c r="P202" t="s">
        <v>1097</v>
      </c>
      <c r="Q202">
        <v>891.79319999999996</v>
      </c>
      <c r="R202" t="s">
        <v>1098</v>
      </c>
      <c r="S202" t="s">
        <v>297</v>
      </c>
      <c r="T202" t="s">
        <v>345</v>
      </c>
    </row>
    <row r="203" spans="1:20" x14ac:dyDescent="0.35">
      <c r="A203" t="s">
        <v>249</v>
      </c>
      <c r="B203" s="1">
        <v>9781442627086</v>
      </c>
      <c r="C203" s="1">
        <v>9781442621435</v>
      </c>
      <c r="D203" t="s">
        <v>226</v>
      </c>
      <c r="E203" t="s">
        <v>226</v>
      </c>
      <c r="F203" t="s">
        <v>419</v>
      </c>
      <c r="G203" t="s">
        <v>489</v>
      </c>
      <c r="H203" s="2">
        <v>42443</v>
      </c>
      <c r="I203">
        <v>2016</v>
      </c>
      <c r="J203" t="s">
        <v>226</v>
      </c>
      <c r="K203">
        <v>488</v>
      </c>
      <c r="L203" t="s">
        <v>1099</v>
      </c>
      <c r="P203" t="s">
        <v>1100</v>
      </c>
      <c r="Q203" t="s">
        <v>1101</v>
      </c>
      <c r="R203" t="s">
        <v>1102</v>
      </c>
      <c r="S203" t="s">
        <v>297</v>
      </c>
      <c r="T203" t="s">
        <v>307</v>
      </c>
    </row>
    <row r="204" spans="1:20" x14ac:dyDescent="0.35">
      <c r="A204" t="s">
        <v>250</v>
      </c>
      <c r="B204" s="1">
        <v>9780802078551</v>
      </c>
      <c r="C204" s="1">
        <v>9781442664760</v>
      </c>
      <c r="D204" t="s">
        <v>226</v>
      </c>
      <c r="E204" t="s">
        <v>226</v>
      </c>
      <c r="F204" t="s">
        <v>419</v>
      </c>
      <c r="G204" t="s">
        <v>489</v>
      </c>
      <c r="H204" s="2">
        <v>35408</v>
      </c>
      <c r="I204">
        <v>1996</v>
      </c>
      <c r="J204" t="s">
        <v>226</v>
      </c>
      <c r="K204">
        <v>433</v>
      </c>
      <c r="L204" t="s">
        <v>1103</v>
      </c>
      <c r="N204" t="s">
        <v>1044</v>
      </c>
      <c r="P204" t="s">
        <v>1104</v>
      </c>
      <c r="Q204">
        <v>947.7</v>
      </c>
      <c r="S204" t="s">
        <v>297</v>
      </c>
      <c r="T204" t="s">
        <v>307</v>
      </c>
    </row>
    <row r="205" spans="1:20" x14ac:dyDescent="0.35">
      <c r="A205" t="s">
        <v>251</v>
      </c>
      <c r="B205" s="1">
        <v>9781442645066</v>
      </c>
      <c r="C205" s="1">
        <v>9781442622371</v>
      </c>
      <c r="D205" t="s">
        <v>226</v>
      </c>
      <c r="E205" t="s">
        <v>226</v>
      </c>
      <c r="F205" t="s">
        <v>419</v>
      </c>
      <c r="G205" t="s">
        <v>489</v>
      </c>
      <c r="H205" s="2">
        <v>42342</v>
      </c>
      <c r="I205">
        <v>2015</v>
      </c>
      <c r="J205" t="s">
        <v>226</v>
      </c>
      <c r="K205">
        <v>633</v>
      </c>
      <c r="L205" t="s">
        <v>1105</v>
      </c>
      <c r="N205" t="s">
        <v>1063</v>
      </c>
      <c r="O205">
        <v>1</v>
      </c>
      <c r="P205" t="s">
        <v>1106</v>
      </c>
      <c r="Q205">
        <v>947.06</v>
      </c>
      <c r="R205" t="s">
        <v>1107</v>
      </c>
      <c r="S205" t="s">
        <v>297</v>
      </c>
      <c r="T205" t="s">
        <v>307</v>
      </c>
    </row>
    <row r="206" spans="1:20" x14ac:dyDescent="0.35">
      <c r="A206" t="s">
        <v>252</v>
      </c>
      <c r="B206" s="1">
        <v>9781442627567</v>
      </c>
      <c r="C206" s="1">
        <v>9781442621893</v>
      </c>
      <c r="D206" t="s">
        <v>226</v>
      </c>
      <c r="E206" t="s">
        <v>226</v>
      </c>
      <c r="F206" t="s">
        <v>419</v>
      </c>
      <c r="G206" t="s">
        <v>489</v>
      </c>
      <c r="H206" s="2">
        <v>39382</v>
      </c>
      <c r="I206">
        <v>2007</v>
      </c>
      <c r="J206" t="s">
        <v>226</v>
      </c>
      <c r="K206">
        <v>349</v>
      </c>
      <c r="L206" t="s">
        <v>1068</v>
      </c>
      <c r="Q206">
        <v>947.7</v>
      </c>
      <c r="S206" t="s">
        <v>297</v>
      </c>
      <c r="T206" t="s">
        <v>307</v>
      </c>
    </row>
    <row r="207" spans="1:20" x14ac:dyDescent="0.35">
      <c r="A207" t="s">
        <v>253</v>
      </c>
      <c r="B207" s="1">
        <v>9780802080882</v>
      </c>
      <c r="C207" s="1">
        <v>9781442679672</v>
      </c>
      <c r="D207" t="s">
        <v>226</v>
      </c>
      <c r="E207" t="s">
        <v>226</v>
      </c>
      <c r="F207" t="s">
        <v>419</v>
      </c>
      <c r="G207" t="s">
        <v>489</v>
      </c>
      <c r="H207" s="2">
        <v>36800</v>
      </c>
      <c r="I207">
        <v>2000</v>
      </c>
      <c r="J207" t="s">
        <v>226</v>
      </c>
      <c r="K207">
        <v>627</v>
      </c>
      <c r="L207" t="s">
        <v>1108</v>
      </c>
      <c r="P207" t="s">
        <v>1109</v>
      </c>
      <c r="Q207" t="s">
        <v>1058</v>
      </c>
      <c r="S207" t="s">
        <v>297</v>
      </c>
      <c r="T207" t="s">
        <v>307</v>
      </c>
    </row>
    <row r="208" spans="1:20" x14ac:dyDescent="0.35">
      <c r="A208" t="s">
        <v>254</v>
      </c>
      <c r="B208" s="1">
        <v>9781442628465</v>
      </c>
      <c r="C208" s="1">
        <v>9781442680166</v>
      </c>
      <c r="D208" t="s">
        <v>226</v>
      </c>
      <c r="E208" t="s">
        <v>226</v>
      </c>
      <c r="F208" t="s">
        <v>419</v>
      </c>
      <c r="G208" t="s">
        <v>489</v>
      </c>
      <c r="H208" s="2">
        <v>38066</v>
      </c>
      <c r="I208">
        <v>2004</v>
      </c>
      <c r="J208" t="s">
        <v>226</v>
      </c>
      <c r="K208">
        <v>252</v>
      </c>
      <c r="L208" t="s">
        <v>1110</v>
      </c>
      <c r="P208" t="s">
        <v>1111</v>
      </c>
      <c r="Q208" t="s">
        <v>455</v>
      </c>
      <c r="S208" t="s">
        <v>297</v>
      </c>
      <c r="T208" t="s">
        <v>307</v>
      </c>
    </row>
    <row r="209" spans="1:20" x14ac:dyDescent="0.35">
      <c r="A209" t="s">
        <v>255</v>
      </c>
      <c r="B209" s="1">
        <v>9781442613140</v>
      </c>
      <c r="C209" s="1">
        <v>9781442682252</v>
      </c>
      <c r="D209" t="s">
        <v>226</v>
      </c>
      <c r="E209" t="s">
        <v>226</v>
      </c>
      <c r="F209" t="s">
        <v>419</v>
      </c>
      <c r="G209" t="s">
        <v>489</v>
      </c>
      <c r="H209" s="2">
        <v>37555</v>
      </c>
      <c r="I209">
        <v>2002</v>
      </c>
      <c r="J209" t="s">
        <v>226</v>
      </c>
      <c r="K209">
        <v>233</v>
      </c>
      <c r="L209" t="s">
        <v>1068</v>
      </c>
      <c r="N209" t="s">
        <v>1044</v>
      </c>
      <c r="P209" t="s">
        <v>1112</v>
      </c>
      <c r="Q209">
        <v>947.79</v>
      </c>
      <c r="S209" t="s">
        <v>297</v>
      </c>
      <c r="T209" t="s">
        <v>307</v>
      </c>
    </row>
    <row r="210" spans="1:20" x14ac:dyDescent="0.35">
      <c r="A210" t="s">
        <v>256</v>
      </c>
      <c r="B210" s="1">
        <v>9781442609914</v>
      </c>
      <c r="C210" s="1">
        <v>9781442685154</v>
      </c>
      <c r="D210" t="s">
        <v>226</v>
      </c>
      <c r="E210" t="s">
        <v>226</v>
      </c>
      <c r="F210" t="s">
        <v>419</v>
      </c>
      <c r="G210" t="s">
        <v>489</v>
      </c>
      <c r="H210" s="2">
        <v>40127</v>
      </c>
      <c r="I210">
        <v>2009</v>
      </c>
      <c r="J210" t="s">
        <v>226</v>
      </c>
      <c r="K210">
        <v>887</v>
      </c>
      <c r="L210" t="s">
        <v>1113</v>
      </c>
      <c r="M210">
        <v>4</v>
      </c>
      <c r="P210" t="s">
        <v>1114</v>
      </c>
      <c r="Q210">
        <v>947.7</v>
      </c>
      <c r="R210" t="s">
        <v>1115</v>
      </c>
      <c r="S210" t="s">
        <v>297</v>
      </c>
      <c r="T210" t="s">
        <v>307</v>
      </c>
    </row>
    <row r="211" spans="1:20" x14ac:dyDescent="0.35">
      <c r="A211" t="s">
        <v>257</v>
      </c>
      <c r="B211" s="1">
        <v>9781442610620</v>
      </c>
      <c r="C211" s="1">
        <v>9781442686861</v>
      </c>
      <c r="D211" t="s">
        <v>226</v>
      </c>
      <c r="E211" t="s">
        <v>226</v>
      </c>
      <c r="F211" t="s">
        <v>419</v>
      </c>
      <c r="G211" t="s">
        <v>489</v>
      </c>
      <c r="H211" s="2">
        <v>40600</v>
      </c>
      <c r="I211">
        <v>2010</v>
      </c>
      <c r="J211" t="s">
        <v>226</v>
      </c>
      <c r="K211">
        <v>496</v>
      </c>
      <c r="L211" t="s">
        <v>1116</v>
      </c>
      <c r="N211" t="s">
        <v>1117</v>
      </c>
      <c r="P211" t="s">
        <v>1118</v>
      </c>
      <c r="Q211">
        <v>971.00491791000002</v>
      </c>
      <c r="S211" t="s">
        <v>297</v>
      </c>
      <c r="T211" t="s">
        <v>307</v>
      </c>
    </row>
    <row r="212" spans="1:20" x14ac:dyDescent="0.35">
      <c r="A212" t="s">
        <v>258</v>
      </c>
      <c r="B212" s="1">
        <v>9781442628458</v>
      </c>
      <c r="C212" s="1">
        <v>9781442689534</v>
      </c>
      <c r="D212" t="s">
        <v>226</v>
      </c>
      <c r="E212" t="s">
        <v>226</v>
      </c>
      <c r="F212" t="s">
        <v>419</v>
      </c>
      <c r="G212" t="s">
        <v>489</v>
      </c>
      <c r="H212" s="2">
        <v>39543</v>
      </c>
      <c r="I212">
        <v>2008</v>
      </c>
      <c r="J212" t="s">
        <v>226</v>
      </c>
      <c r="K212">
        <v>412</v>
      </c>
      <c r="L212" t="s">
        <v>508</v>
      </c>
      <c r="Q212" t="s">
        <v>1119</v>
      </c>
      <c r="S212" t="s">
        <v>297</v>
      </c>
      <c r="T212" t="s">
        <v>307</v>
      </c>
    </row>
    <row r="213" spans="1:20" x14ac:dyDescent="0.35">
      <c r="A213" t="s">
        <v>259</v>
      </c>
      <c r="B213" s="1">
        <v>9781442643321</v>
      </c>
      <c r="C213" s="1">
        <v>9781442695887</v>
      </c>
      <c r="D213" t="s">
        <v>226</v>
      </c>
      <c r="E213" t="s">
        <v>226</v>
      </c>
      <c r="F213" t="s">
        <v>419</v>
      </c>
      <c r="G213" t="s">
        <v>489</v>
      </c>
      <c r="H213" s="2">
        <v>40981</v>
      </c>
      <c r="I213">
        <v>2012</v>
      </c>
      <c r="J213" t="s">
        <v>226</v>
      </c>
      <c r="K213">
        <v>192</v>
      </c>
      <c r="L213" t="s">
        <v>353</v>
      </c>
      <c r="P213" t="s">
        <v>1120</v>
      </c>
      <c r="Q213" t="s">
        <v>1121</v>
      </c>
      <c r="R213" t="s">
        <v>1122</v>
      </c>
      <c r="S213" t="s">
        <v>297</v>
      </c>
      <c r="T213" t="s">
        <v>345</v>
      </c>
    </row>
    <row r="214" spans="1:20" x14ac:dyDescent="0.35">
      <c r="A214" t="s">
        <v>260</v>
      </c>
      <c r="B214" s="1">
        <v>9781487500900</v>
      </c>
      <c r="C214" s="1">
        <v>9781487512507</v>
      </c>
      <c r="D214" t="s">
        <v>226</v>
      </c>
      <c r="E214" t="s">
        <v>226</v>
      </c>
      <c r="F214" t="s">
        <v>419</v>
      </c>
      <c r="G214" t="s">
        <v>489</v>
      </c>
      <c r="H214" s="2">
        <v>43081</v>
      </c>
      <c r="I214">
        <v>2017</v>
      </c>
      <c r="J214" t="s">
        <v>226</v>
      </c>
      <c r="K214">
        <v>478</v>
      </c>
      <c r="L214" t="s">
        <v>1123</v>
      </c>
      <c r="P214" t="s">
        <v>1124</v>
      </c>
      <c r="Q214">
        <v>947.7</v>
      </c>
      <c r="R214" t="s">
        <v>1125</v>
      </c>
      <c r="S214" t="s">
        <v>297</v>
      </c>
      <c r="T214" t="s">
        <v>307</v>
      </c>
    </row>
    <row r="215" spans="1:20" x14ac:dyDescent="0.35">
      <c r="A215" t="s">
        <v>261</v>
      </c>
      <c r="B215" s="1">
        <v>9780802060037</v>
      </c>
      <c r="C215" s="1">
        <v>9781487575953</v>
      </c>
      <c r="D215" t="s">
        <v>226</v>
      </c>
      <c r="E215" t="s">
        <v>226</v>
      </c>
      <c r="F215" t="s">
        <v>419</v>
      </c>
      <c r="G215" t="s">
        <v>489</v>
      </c>
      <c r="H215" s="2">
        <v>33679</v>
      </c>
      <c r="I215">
        <v>1992</v>
      </c>
      <c r="J215" t="s">
        <v>226</v>
      </c>
      <c r="K215">
        <v>145</v>
      </c>
      <c r="L215" t="s">
        <v>1126</v>
      </c>
      <c r="N215" t="s">
        <v>1044</v>
      </c>
      <c r="P215" t="s">
        <v>1127</v>
      </c>
      <c r="Q215">
        <v>891.79089999999997</v>
      </c>
      <c r="R215" t="s">
        <v>1128</v>
      </c>
      <c r="S215" t="s">
        <v>297</v>
      </c>
      <c r="T215" t="s">
        <v>345</v>
      </c>
    </row>
    <row r="216" spans="1:20" x14ac:dyDescent="0.35">
      <c r="A216" t="s">
        <v>262</v>
      </c>
      <c r="B216" s="1">
        <v>9781487502638</v>
      </c>
      <c r="C216" s="1">
        <v>9781487515706</v>
      </c>
      <c r="D216" t="s">
        <v>226</v>
      </c>
      <c r="E216" t="s">
        <v>226</v>
      </c>
      <c r="F216" t="s">
        <v>419</v>
      </c>
      <c r="G216" t="s">
        <v>489</v>
      </c>
      <c r="H216" s="2">
        <v>43560</v>
      </c>
      <c r="I216">
        <v>2019</v>
      </c>
      <c r="J216" t="s">
        <v>226</v>
      </c>
      <c r="K216">
        <v>345</v>
      </c>
      <c r="L216" t="s">
        <v>1129</v>
      </c>
      <c r="P216" t="s">
        <v>1130</v>
      </c>
      <c r="Q216">
        <v>891.79110000000003</v>
      </c>
      <c r="R216" t="s">
        <v>1131</v>
      </c>
      <c r="S216" t="s">
        <v>297</v>
      </c>
      <c r="T216" t="s">
        <v>345</v>
      </c>
    </row>
    <row r="217" spans="1:20" x14ac:dyDescent="0.35">
      <c r="A217" t="s">
        <v>263</v>
      </c>
      <c r="B217" s="1">
        <v>9781487573287</v>
      </c>
      <c r="C217" s="1">
        <v>9781487584467</v>
      </c>
      <c r="D217" t="s">
        <v>226</v>
      </c>
      <c r="E217" t="s">
        <v>226</v>
      </c>
      <c r="F217" t="s">
        <v>419</v>
      </c>
      <c r="G217" t="s">
        <v>489</v>
      </c>
      <c r="H217" s="2">
        <v>32492</v>
      </c>
      <c r="I217">
        <v>1988</v>
      </c>
      <c r="J217" t="s">
        <v>226</v>
      </c>
      <c r="K217">
        <v>311</v>
      </c>
      <c r="L217" t="s">
        <v>1126</v>
      </c>
      <c r="N217" t="s">
        <v>1044</v>
      </c>
      <c r="P217" t="s">
        <v>1132</v>
      </c>
      <c r="Q217">
        <v>891.7912</v>
      </c>
      <c r="R217" t="s">
        <v>1133</v>
      </c>
      <c r="S217" t="s">
        <v>297</v>
      </c>
      <c r="T217" t="s">
        <v>1093</v>
      </c>
    </row>
    <row r="218" spans="1:20" x14ac:dyDescent="0.35">
      <c r="A218" t="s">
        <v>264</v>
      </c>
      <c r="B218" s="1">
        <v>9781487501686</v>
      </c>
      <c r="C218" s="1">
        <v>9781487513740</v>
      </c>
      <c r="D218" t="s">
        <v>226</v>
      </c>
      <c r="E218" t="s">
        <v>226</v>
      </c>
      <c r="F218" t="s">
        <v>419</v>
      </c>
      <c r="G218" t="s">
        <v>489</v>
      </c>
      <c r="H218" s="2">
        <v>44122</v>
      </c>
      <c r="I218">
        <v>2020</v>
      </c>
      <c r="J218" t="s">
        <v>226</v>
      </c>
      <c r="K218">
        <v>421</v>
      </c>
      <c r="L218" t="s">
        <v>1134</v>
      </c>
      <c r="P218" t="s">
        <v>1135</v>
      </c>
      <c r="Q218">
        <v>709.47709050000003</v>
      </c>
      <c r="R218" t="s">
        <v>1136</v>
      </c>
      <c r="S218" t="s">
        <v>297</v>
      </c>
      <c r="T218" t="s">
        <v>1137</v>
      </c>
    </row>
    <row r="219" spans="1:20" x14ac:dyDescent="0.35">
      <c r="A219" t="s">
        <v>265</v>
      </c>
      <c r="B219" s="1">
        <v>9781442631090</v>
      </c>
      <c r="C219" s="1">
        <v>9781442625952</v>
      </c>
      <c r="D219" t="s">
        <v>226</v>
      </c>
      <c r="E219" t="s">
        <v>226</v>
      </c>
      <c r="F219" t="s">
        <v>419</v>
      </c>
      <c r="G219" t="s">
        <v>489</v>
      </c>
      <c r="H219" s="2">
        <v>42460</v>
      </c>
      <c r="I219">
        <v>2016</v>
      </c>
      <c r="J219" t="s">
        <v>226</v>
      </c>
      <c r="K219">
        <v>167</v>
      </c>
      <c r="L219" t="s">
        <v>1138</v>
      </c>
      <c r="P219" t="s">
        <v>1139</v>
      </c>
      <c r="Q219">
        <v>810.80971</v>
      </c>
      <c r="R219" t="s">
        <v>1140</v>
      </c>
      <c r="S219" t="s">
        <v>297</v>
      </c>
      <c r="T219" t="s">
        <v>427</v>
      </c>
    </row>
    <row r="220" spans="1:20" x14ac:dyDescent="0.35">
      <c r="A220" t="s">
        <v>266</v>
      </c>
      <c r="B220" s="1">
        <v>9781442628441</v>
      </c>
      <c r="C220" s="1">
        <v>9781442682948</v>
      </c>
      <c r="D220" t="s">
        <v>226</v>
      </c>
      <c r="E220" t="s">
        <v>226</v>
      </c>
      <c r="F220" t="s">
        <v>419</v>
      </c>
      <c r="G220" t="s">
        <v>489</v>
      </c>
      <c r="H220" s="2">
        <v>38376</v>
      </c>
      <c r="I220">
        <v>2005</v>
      </c>
      <c r="J220" t="s">
        <v>226</v>
      </c>
      <c r="K220">
        <v>631</v>
      </c>
      <c r="L220" t="s">
        <v>508</v>
      </c>
      <c r="P220" t="s">
        <v>1141</v>
      </c>
      <c r="Q220" t="s">
        <v>1142</v>
      </c>
      <c r="S220" t="s">
        <v>297</v>
      </c>
      <c r="T220" t="s">
        <v>1143</v>
      </c>
    </row>
    <row r="221" spans="1:20" x14ac:dyDescent="0.35">
      <c r="A221" t="s">
        <v>267</v>
      </c>
      <c r="B221" s="1">
        <v>9781487506001</v>
      </c>
      <c r="C221" s="1">
        <v>9781487533090</v>
      </c>
      <c r="D221" t="s">
        <v>226</v>
      </c>
      <c r="E221" t="s">
        <v>226</v>
      </c>
      <c r="F221" t="s">
        <v>419</v>
      </c>
      <c r="G221" t="s">
        <v>489</v>
      </c>
      <c r="H221" s="2">
        <v>43791</v>
      </c>
      <c r="I221">
        <v>2020</v>
      </c>
      <c r="J221" t="s">
        <v>1086</v>
      </c>
      <c r="K221">
        <v>212</v>
      </c>
      <c r="L221" t="s">
        <v>1144</v>
      </c>
      <c r="P221" t="s">
        <v>1145</v>
      </c>
      <c r="Q221">
        <v>809.93352042000004</v>
      </c>
      <c r="R221" t="s">
        <v>1146</v>
      </c>
      <c r="S221" t="s">
        <v>297</v>
      </c>
      <c r="T221" t="s">
        <v>427</v>
      </c>
    </row>
    <row r="222" spans="1:20" x14ac:dyDescent="0.35">
      <c r="A222" t="s">
        <v>268</v>
      </c>
      <c r="B222" s="1">
        <v>9780299293406</v>
      </c>
      <c r="C222" s="1">
        <v>9780299293437</v>
      </c>
      <c r="D222" t="s">
        <v>269</v>
      </c>
      <c r="E222" t="s">
        <v>269</v>
      </c>
      <c r="F222" t="s">
        <v>1147</v>
      </c>
      <c r="G222" t="s">
        <v>292</v>
      </c>
      <c r="H222" s="2">
        <v>41439</v>
      </c>
      <c r="I222">
        <v>2013</v>
      </c>
      <c r="J222" t="s">
        <v>269</v>
      </c>
      <c r="K222">
        <v>192</v>
      </c>
      <c r="L222" t="s">
        <v>1148</v>
      </c>
      <c r="P222" t="s">
        <v>1149</v>
      </c>
      <c r="Q222" t="s">
        <v>1150</v>
      </c>
      <c r="R222" t="s">
        <v>1151</v>
      </c>
      <c r="S222" t="s">
        <v>297</v>
      </c>
      <c r="T222" t="s">
        <v>307</v>
      </c>
    </row>
    <row r="223" spans="1:20" x14ac:dyDescent="0.35">
      <c r="A223" t="s">
        <v>270</v>
      </c>
      <c r="B223" s="1">
        <v>9780299303440</v>
      </c>
      <c r="C223" s="1">
        <v>9780299303433</v>
      </c>
      <c r="D223" t="s">
        <v>269</v>
      </c>
      <c r="E223" t="s">
        <v>269</v>
      </c>
      <c r="F223" t="s">
        <v>1152</v>
      </c>
      <c r="G223" t="s">
        <v>292</v>
      </c>
      <c r="H223" s="2">
        <v>42215</v>
      </c>
      <c r="I223">
        <v>2015</v>
      </c>
      <c r="J223" t="s">
        <v>269</v>
      </c>
      <c r="K223">
        <v>280</v>
      </c>
      <c r="L223" t="s">
        <v>1153</v>
      </c>
      <c r="N223" t="s">
        <v>1154</v>
      </c>
      <c r="P223" t="s">
        <v>505</v>
      </c>
      <c r="Q223" t="s">
        <v>956</v>
      </c>
      <c r="R223" t="s">
        <v>1155</v>
      </c>
      <c r="S223" t="s">
        <v>297</v>
      </c>
      <c r="T223" t="s">
        <v>668</v>
      </c>
    </row>
    <row r="224" spans="1:20" x14ac:dyDescent="0.35">
      <c r="A224" t="s">
        <v>271</v>
      </c>
      <c r="B224" s="1">
        <v>9789041154286</v>
      </c>
      <c r="C224" s="1">
        <v>9789041174482</v>
      </c>
      <c r="D224" t="s">
        <v>272</v>
      </c>
      <c r="E224" t="s">
        <v>272</v>
      </c>
      <c r="F224" t="s">
        <v>1156</v>
      </c>
      <c r="G224" t="s">
        <v>750</v>
      </c>
      <c r="H224" s="2">
        <v>41775</v>
      </c>
      <c r="I224">
        <v>2014</v>
      </c>
      <c r="J224" t="s">
        <v>272</v>
      </c>
      <c r="K224">
        <v>234</v>
      </c>
      <c r="L224" t="s">
        <v>1157</v>
      </c>
      <c r="M224">
        <v>2</v>
      </c>
      <c r="P224" t="s">
        <v>1158</v>
      </c>
      <c r="Q224">
        <v>341.75668000000002</v>
      </c>
      <c r="R224" t="s">
        <v>1159</v>
      </c>
      <c r="S224" t="s">
        <v>297</v>
      </c>
      <c r="T224" t="s">
        <v>471</v>
      </c>
    </row>
    <row r="225" spans="1:10" x14ac:dyDescent="0.35">
      <c r="A225" t="s">
        <v>1160</v>
      </c>
      <c r="B225" s="1">
        <v>9780674270442</v>
      </c>
      <c r="C225" s="1">
        <v>9780674270442</v>
      </c>
      <c r="D225" t="s">
        <v>53</v>
      </c>
      <c r="E225" t="s">
        <v>53</v>
      </c>
      <c r="F225" t="s">
        <v>499</v>
      </c>
      <c r="G225" t="s">
        <v>292</v>
      </c>
      <c r="H225" s="2">
        <v>39141</v>
      </c>
      <c r="I225">
        <v>2007</v>
      </c>
      <c r="J225" t="s">
        <v>53</v>
      </c>
    </row>
  </sheetData>
  <autoFilter ref="A1:T22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workbookViewId="0">
      <selection activeCell="A6" sqref="A6"/>
    </sheetView>
  </sheetViews>
  <sheetFormatPr baseColWidth="10" defaultRowHeight="14.5" x14ac:dyDescent="0.35"/>
  <cols>
    <col min="1" max="1" width="80.7265625" bestFit="1" customWidth="1"/>
    <col min="2" max="3" width="13.81640625" bestFit="1" customWidth="1"/>
    <col min="4" max="4" width="29.54296875" customWidth="1"/>
    <col min="5" max="5" width="51.81640625" bestFit="1" customWidth="1"/>
    <col min="6" max="6" width="80.7265625" bestFit="1" customWidth="1"/>
    <col min="7" max="7" width="71.0898437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4</v>
      </c>
      <c r="E1" t="s">
        <v>277</v>
      </c>
      <c r="F1" t="s">
        <v>279</v>
      </c>
      <c r="G1" t="s">
        <v>1161</v>
      </c>
    </row>
    <row r="2" spans="1:7" x14ac:dyDescent="0.35">
      <c r="A2" t="s">
        <v>197</v>
      </c>
      <c r="B2" t="str">
        <f>"9780415296588"</f>
        <v>9780415296588</v>
      </c>
      <c r="C2" t="str">
        <f>"9780203217498"</f>
        <v>9780203217498</v>
      </c>
      <c r="D2" t="s">
        <v>176</v>
      </c>
      <c r="E2" t="s">
        <v>867</v>
      </c>
      <c r="F2" t="s">
        <v>953</v>
      </c>
      <c r="G2" t="s">
        <v>1162</v>
      </c>
    </row>
    <row r="3" spans="1:7" x14ac:dyDescent="0.35">
      <c r="A3" t="s">
        <v>210</v>
      </c>
      <c r="B3" t="str">
        <f>"9780415150293"</f>
        <v>9780415150293</v>
      </c>
      <c r="C3" t="str">
        <f>"9780203215586"</f>
        <v>9780203215586</v>
      </c>
      <c r="D3" t="s">
        <v>176</v>
      </c>
      <c r="E3" t="s">
        <v>867</v>
      </c>
      <c r="F3" t="s">
        <v>1001</v>
      </c>
      <c r="G3" t="s">
        <v>1163</v>
      </c>
    </row>
    <row r="4" spans="1:7" x14ac:dyDescent="0.35">
      <c r="A4" t="s">
        <v>198</v>
      </c>
      <c r="B4" t="str">
        <f>"9780415331951"</f>
        <v>9780415331951</v>
      </c>
      <c r="C4" t="str">
        <f>"9780203398128"</f>
        <v>9780203398128</v>
      </c>
      <c r="D4" t="s">
        <v>176</v>
      </c>
      <c r="E4" t="s">
        <v>867</v>
      </c>
      <c r="F4" t="s">
        <v>959</v>
      </c>
      <c r="G4" t="s">
        <v>1164</v>
      </c>
    </row>
    <row r="5" spans="1:7" x14ac:dyDescent="0.35">
      <c r="A5" t="s">
        <v>174</v>
      </c>
      <c r="B5" t="str">
        <f>"9780714652788"</f>
        <v>9780714652788</v>
      </c>
      <c r="C5" t="str">
        <f>"9780203008973"</f>
        <v>9780203008973</v>
      </c>
      <c r="D5" t="s">
        <v>176</v>
      </c>
      <c r="E5" t="s">
        <v>867</v>
      </c>
      <c r="F5" t="s">
        <v>868</v>
      </c>
      <c r="G5" t="s">
        <v>1165</v>
      </c>
    </row>
    <row r="6" spans="1:7" x14ac:dyDescent="0.35">
      <c r="A6" t="s">
        <v>177</v>
      </c>
      <c r="B6" t="str">
        <f>"9780750306706"</f>
        <v>9780750306706</v>
      </c>
      <c r="C6" t="str">
        <f>"9781420034622"</f>
        <v>9781420034622</v>
      </c>
      <c r="D6" t="s">
        <v>176</v>
      </c>
      <c r="E6" t="s">
        <v>873</v>
      </c>
      <c r="F6" t="s">
        <v>874</v>
      </c>
      <c r="G6" t="s">
        <v>1166</v>
      </c>
    </row>
    <row r="7" spans="1:7" x14ac:dyDescent="0.35">
      <c r="A7" t="s">
        <v>288</v>
      </c>
      <c r="B7" t="str">
        <f>"9780275963637"</f>
        <v>9780275963637</v>
      </c>
      <c r="C7" t="str">
        <f>"9780313028366"</f>
        <v>9780313028366</v>
      </c>
      <c r="D7" t="s">
        <v>290</v>
      </c>
      <c r="E7" t="s">
        <v>290</v>
      </c>
      <c r="F7" t="s">
        <v>293</v>
      </c>
      <c r="G7" t="s">
        <v>1167</v>
      </c>
    </row>
    <row r="8" spans="1:7" x14ac:dyDescent="0.35">
      <c r="A8" t="s">
        <v>126</v>
      </c>
      <c r="B8" t="str">
        <f>"9783642424687"</f>
        <v>9783642424687</v>
      </c>
      <c r="C8" t="str">
        <f>"9783540280798"</f>
        <v>9783540280798</v>
      </c>
      <c r="D8" t="s">
        <v>128</v>
      </c>
      <c r="E8" t="s">
        <v>739</v>
      </c>
      <c r="F8" t="s">
        <v>740</v>
      </c>
      <c r="G8" t="s">
        <v>1168</v>
      </c>
    </row>
    <row r="9" spans="1:7" x14ac:dyDescent="0.35">
      <c r="A9" t="s">
        <v>129</v>
      </c>
      <c r="B9" t="str">
        <f>"9781403974495"</f>
        <v>9781403974495</v>
      </c>
      <c r="C9" t="str">
        <f>"9780230603615"</f>
        <v>9780230603615</v>
      </c>
      <c r="D9" t="s">
        <v>130</v>
      </c>
      <c r="E9" t="s">
        <v>745</v>
      </c>
      <c r="F9" t="s">
        <v>746</v>
      </c>
      <c r="G9" t="s">
        <v>1169</v>
      </c>
    </row>
    <row r="10" spans="1:7" x14ac:dyDescent="0.35">
      <c r="A10" t="s">
        <v>178</v>
      </c>
      <c r="B10" t="str">
        <f>"9780415437790"</f>
        <v>9780415437790</v>
      </c>
      <c r="C10" t="str">
        <f>"9780203934340"</f>
        <v>9780203934340</v>
      </c>
      <c r="D10" t="s">
        <v>176</v>
      </c>
      <c r="E10" t="s">
        <v>867</v>
      </c>
      <c r="F10" t="s">
        <v>879</v>
      </c>
      <c r="G10" t="s">
        <v>1170</v>
      </c>
    </row>
    <row r="11" spans="1:7" x14ac:dyDescent="0.35">
      <c r="A11" t="s">
        <v>58</v>
      </c>
      <c r="B11" t="str">
        <f>"9780253351647"</f>
        <v>9780253351647</v>
      </c>
      <c r="C11" t="str">
        <f>"9780253000354"</f>
        <v>9780253000354</v>
      </c>
      <c r="D11" t="s">
        <v>57</v>
      </c>
      <c r="E11" t="s">
        <v>57</v>
      </c>
      <c r="F11" t="s">
        <v>511</v>
      </c>
      <c r="G11" t="s">
        <v>1171</v>
      </c>
    </row>
    <row r="12" spans="1:7" x14ac:dyDescent="0.35">
      <c r="A12" t="s">
        <v>131</v>
      </c>
      <c r="B12" t="str">
        <f>"9789400798922"</f>
        <v>9789400798922</v>
      </c>
      <c r="C12" t="str">
        <f>"9781402053498"</f>
        <v>9781402053498</v>
      </c>
      <c r="D12" t="s">
        <v>132</v>
      </c>
      <c r="E12" t="s">
        <v>739</v>
      </c>
      <c r="F12" t="s">
        <v>751</v>
      </c>
      <c r="G12" t="s">
        <v>1172</v>
      </c>
    </row>
    <row r="13" spans="1:7" x14ac:dyDescent="0.35">
      <c r="A13" t="s">
        <v>222</v>
      </c>
      <c r="B13" t="str">
        <f>"9780807829608"</f>
        <v>9780807829608</v>
      </c>
      <c r="C13" t="str">
        <f>"9780807876916"</f>
        <v>9780807876916</v>
      </c>
      <c r="D13" t="s">
        <v>224</v>
      </c>
      <c r="E13" t="s">
        <v>224</v>
      </c>
      <c r="F13" t="s">
        <v>1037</v>
      </c>
      <c r="G13" t="s">
        <v>1173</v>
      </c>
    </row>
    <row r="14" spans="1:7" x14ac:dyDescent="0.35">
      <c r="A14" t="s">
        <v>299</v>
      </c>
      <c r="B14" t="str">
        <f>"9780313343636"</f>
        <v>9780313343636</v>
      </c>
      <c r="C14" t="str">
        <f>"9780313343643"</f>
        <v>9780313343643</v>
      </c>
      <c r="D14" t="s">
        <v>300</v>
      </c>
      <c r="E14" t="s">
        <v>302</v>
      </c>
      <c r="F14" t="s">
        <v>303</v>
      </c>
      <c r="G14" t="s">
        <v>1174</v>
      </c>
    </row>
    <row r="15" spans="1:7" x14ac:dyDescent="0.35">
      <c r="A15" t="s">
        <v>315</v>
      </c>
      <c r="B15" t="str">
        <f>"9780275976224"</f>
        <v>9780275976224</v>
      </c>
      <c r="C15" t="str">
        <f>"9780313015519"</f>
        <v>9780313015519</v>
      </c>
      <c r="D15" t="s">
        <v>289</v>
      </c>
      <c r="E15" t="s">
        <v>316</v>
      </c>
      <c r="F15" t="s">
        <v>317</v>
      </c>
      <c r="G15" t="s">
        <v>1175</v>
      </c>
    </row>
    <row r="16" spans="1:7" x14ac:dyDescent="0.35">
      <c r="A16" t="s">
        <v>308</v>
      </c>
      <c r="B16" t="str">
        <f>"9781563084256"</f>
        <v>9781563084256</v>
      </c>
      <c r="C16" t="str">
        <f>"9780313069932"</f>
        <v>9780313069932</v>
      </c>
      <c r="D16" t="s">
        <v>289</v>
      </c>
      <c r="E16" t="s">
        <v>309</v>
      </c>
      <c r="F16" t="s">
        <v>310</v>
      </c>
      <c r="G16" t="s">
        <v>1176</v>
      </c>
    </row>
    <row r="17" spans="1:7" x14ac:dyDescent="0.35">
      <c r="A17" t="s">
        <v>106</v>
      </c>
      <c r="B17" t="str">
        <f>"9783836662833"</f>
        <v>9783836662833</v>
      </c>
      <c r="C17" t="str">
        <f>"9783836612838"</f>
        <v>9783836612838</v>
      </c>
      <c r="D17" t="s">
        <v>108</v>
      </c>
      <c r="E17" t="s">
        <v>108</v>
      </c>
      <c r="F17" t="s">
        <v>687</v>
      </c>
      <c r="G17" t="s">
        <v>1177</v>
      </c>
    </row>
    <row r="18" spans="1:7" x14ac:dyDescent="0.35">
      <c r="A18" t="s">
        <v>323</v>
      </c>
      <c r="B18" t="str">
        <f>"9780313349201"</f>
        <v>9780313349201</v>
      </c>
      <c r="C18" t="str">
        <f>"9780313349218"</f>
        <v>9780313349218</v>
      </c>
      <c r="D18" t="s">
        <v>300</v>
      </c>
      <c r="E18" t="s">
        <v>302</v>
      </c>
      <c r="F18" t="s">
        <v>324</v>
      </c>
      <c r="G18" t="s">
        <v>1178</v>
      </c>
    </row>
    <row r="19" spans="1:7" x14ac:dyDescent="0.35">
      <c r="A19" t="s">
        <v>56</v>
      </c>
      <c r="B19" t="str">
        <f>"9780253355393"</f>
        <v>9780253355393</v>
      </c>
      <c r="C19" t="str">
        <f>"9780253004864"</f>
        <v>9780253004864</v>
      </c>
      <c r="D19" t="s">
        <v>57</v>
      </c>
      <c r="E19" t="s">
        <v>57</v>
      </c>
      <c r="F19" t="s">
        <v>511</v>
      </c>
      <c r="G19" t="s">
        <v>1179</v>
      </c>
    </row>
    <row r="20" spans="1:7" x14ac:dyDescent="0.35">
      <c r="A20" t="s">
        <v>179</v>
      </c>
      <c r="B20" t="str">
        <f>"9780415675970"</f>
        <v>9780415675970</v>
      </c>
      <c r="C20" t="str">
        <f>"9780203808382"</f>
        <v>9780203808382</v>
      </c>
      <c r="D20" t="s">
        <v>176</v>
      </c>
      <c r="E20" t="s">
        <v>867</v>
      </c>
      <c r="F20" t="s">
        <v>884</v>
      </c>
      <c r="G20" t="s">
        <v>1180</v>
      </c>
    </row>
    <row r="21" spans="1:7" x14ac:dyDescent="0.35">
      <c r="A21" t="s">
        <v>14</v>
      </c>
      <c r="B21" t="str">
        <f>"9780857451187"</f>
        <v>9780857451187</v>
      </c>
      <c r="C21" t="str">
        <f>"9780857451194"</f>
        <v>9780857451194</v>
      </c>
      <c r="D21" t="s">
        <v>16</v>
      </c>
      <c r="E21" t="s">
        <v>16</v>
      </c>
      <c r="F21" t="s">
        <v>360</v>
      </c>
      <c r="G21" t="s">
        <v>1181</v>
      </c>
    </row>
    <row r="22" spans="1:7" x14ac:dyDescent="0.35">
      <c r="A22" t="s">
        <v>151</v>
      </c>
      <c r="B22" t="str">
        <f>"9780230517998"</f>
        <v>9780230517998</v>
      </c>
      <c r="C22" t="str">
        <f>"9780230287037"</f>
        <v>9780230287037</v>
      </c>
      <c r="D22" t="s">
        <v>136</v>
      </c>
      <c r="E22" t="s">
        <v>745</v>
      </c>
      <c r="F22" t="s">
        <v>806</v>
      </c>
      <c r="G22" t="s">
        <v>1182</v>
      </c>
    </row>
    <row r="23" spans="1:7" x14ac:dyDescent="0.35">
      <c r="A23" t="s">
        <v>133</v>
      </c>
      <c r="B23" t="str">
        <f>"9783531163666"</f>
        <v>9783531163666</v>
      </c>
      <c r="C23" t="str">
        <f>"9783531919065"</f>
        <v>9783531919065</v>
      </c>
      <c r="D23" t="s">
        <v>134</v>
      </c>
      <c r="E23" t="s">
        <v>134</v>
      </c>
      <c r="F23" t="s">
        <v>756</v>
      </c>
      <c r="G23" t="s">
        <v>1183</v>
      </c>
    </row>
    <row r="24" spans="1:7" x14ac:dyDescent="0.35">
      <c r="A24" t="s">
        <v>59</v>
      </c>
      <c r="B24" t="str">
        <f>"9788323332404"</f>
        <v>9788323332404</v>
      </c>
      <c r="C24" t="str">
        <f>"9788323384366"</f>
        <v>9788323384366</v>
      </c>
      <c r="D24" t="s">
        <v>60</v>
      </c>
      <c r="E24" t="s">
        <v>60</v>
      </c>
      <c r="F24" t="s">
        <v>520</v>
      </c>
      <c r="G24" t="s">
        <v>1184</v>
      </c>
    </row>
    <row r="25" spans="1:7" x14ac:dyDescent="0.35">
      <c r="A25" t="s">
        <v>18</v>
      </c>
      <c r="B25" t="str">
        <f>"9781906033392"</f>
        <v>9781906033392</v>
      </c>
      <c r="C25" t="str">
        <f>"9781907677830"</f>
        <v>9781907677830</v>
      </c>
      <c r="D25" t="s">
        <v>20</v>
      </c>
      <c r="E25" t="s">
        <v>20</v>
      </c>
      <c r="F25" t="s">
        <v>429</v>
      </c>
      <c r="G25" t="s">
        <v>1185</v>
      </c>
    </row>
    <row r="26" spans="1:7" x14ac:dyDescent="0.35">
      <c r="A26" t="s">
        <v>25</v>
      </c>
      <c r="B26" t="str">
        <f>"9781874622369"</f>
        <v>9781874622369</v>
      </c>
      <c r="C26" t="str">
        <f>"9781907677281"</f>
        <v>9781907677281</v>
      </c>
      <c r="D26" t="s">
        <v>20</v>
      </c>
      <c r="E26" t="s">
        <v>20</v>
      </c>
      <c r="F26" t="s">
        <v>442</v>
      </c>
      <c r="G26" t="s">
        <v>1186</v>
      </c>
    </row>
    <row r="27" spans="1:7" x14ac:dyDescent="0.35">
      <c r="A27" t="s">
        <v>180</v>
      </c>
      <c r="B27" t="str">
        <f>"9780415617710"</f>
        <v>9780415617710</v>
      </c>
      <c r="C27" t="str">
        <f>"9780203140697"</f>
        <v>9780203140697</v>
      </c>
      <c r="D27" t="s">
        <v>176</v>
      </c>
      <c r="E27" t="s">
        <v>867</v>
      </c>
      <c r="F27" t="s">
        <v>889</v>
      </c>
      <c r="G27" t="s">
        <v>1187</v>
      </c>
    </row>
    <row r="28" spans="1:7" x14ac:dyDescent="0.35">
      <c r="A28" t="s">
        <v>199</v>
      </c>
      <c r="B28" t="str">
        <f>"9780714652016"</f>
        <v>9780714652016</v>
      </c>
      <c r="C28" t="str">
        <f>"9781135783006"</f>
        <v>9781135783006</v>
      </c>
      <c r="D28" t="s">
        <v>176</v>
      </c>
      <c r="E28" t="s">
        <v>867</v>
      </c>
      <c r="F28" t="s">
        <v>962</v>
      </c>
      <c r="G28" t="s">
        <v>1188</v>
      </c>
    </row>
    <row r="29" spans="1:7" x14ac:dyDescent="0.35">
      <c r="A29" t="s">
        <v>181</v>
      </c>
      <c r="B29" t="str">
        <f>"9780415922364"</f>
        <v>9780415922364</v>
      </c>
      <c r="C29" t="str">
        <f>"9781136053108"</f>
        <v>9781136053108</v>
      </c>
      <c r="D29" t="s">
        <v>176</v>
      </c>
      <c r="E29" t="s">
        <v>867</v>
      </c>
      <c r="F29" t="s">
        <v>893</v>
      </c>
      <c r="G29" t="s">
        <v>1189</v>
      </c>
    </row>
    <row r="30" spans="1:7" x14ac:dyDescent="0.35">
      <c r="A30" t="s">
        <v>26</v>
      </c>
      <c r="B30" t="str">
        <f>"9781842174838"</f>
        <v>9781842174838</v>
      </c>
      <c r="C30" t="str">
        <f>"9781842178577"</f>
        <v>9781842178577</v>
      </c>
      <c r="D30" t="s">
        <v>24</v>
      </c>
      <c r="E30" t="s">
        <v>24</v>
      </c>
      <c r="F30" t="s">
        <v>445</v>
      </c>
      <c r="G30" t="s">
        <v>1190</v>
      </c>
    </row>
    <row r="31" spans="1:7" x14ac:dyDescent="0.35">
      <c r="A31" t="s">
        <v>91</v>
      </c>
      <c r="B31" t="str">
        <f>"9783631635018"</f>
        <v>9783631635018</v>
      </c>
      <c r="C31" t="str">
        <f>"9783653022551"</f>
        <v>9783653022551</v>
      </c>
      <c r="D31" t="s">
        <v>93</v>
      </c>
      <c r="E31" t="s">
        <v>93</v>
      </c>
      <c r="F31" t="s">
        <v>636</v>
      </c>
      <c r="G31" t="s">
        <v>1191</v>
      </c>
    </row>
    <row r="32" spans="1:7" x14ac:dyDescent="0.35">
      <c r="A32" t="s">
        <v>200</v>
      </c>
      <c r="B32" t="str">
        <f>"9780415605687"</f>
        <v>9780415605687</v>
      </c>
      <c r="C32" t="str">
        <f>"9781135047238"</f>
        <v>9781135047238</v>
      </c>
      <c r="D32" t="s">
        <v>176</v>
      </c>
      <c r="E32" t="s">
        <v>867</v>
      </c>
      <c r="F32" t="s">
        <v>966</v>
      </c>
      <c r="G32" t="s">
        <v>1192</v>
      </c>
    </row>
    <row r="33" spans="1:7" x14ac:dyDescent="0.35">
      <c r="A33" t="s">
        <v>101</v>
      </c>
      <c r="B33" t="str">
        <f>"9783631636558"</f>
        <v>9783631636558</v>
      </c>
      <c r="C33" t="str">
        <f>"9783653032451"</f>
        <v>9783653032451</v>
      </c>
      <c r="D33" t="s">
        <v>93</v>
      </c>
      <c r="E33" t="s">
        <v>93</v>
      </c>
      <c r="F33" t="s">
        <v>672</v>
      </c>
      <c r="G33" t="s">
        <v>1193</v>
      </c>
    </row>
    <row r="34" spans="1:7" x14ac:dyDescent="0.35">
      <c r="A34" t="s">
        <v>102</v>
      </c>
      <c r="B34" t="str">
        <f>"9783034313230"</f>
        <v>9783034313230</v>
      </c>
      <c r="C34" t="str">
        <f>"9783035106121"</f>
        <v>9783035106121</v>
      </c>
      <c r="D34" t="s">
        <v>93</v>
      </c>
      <c r="E34" t="s">
        <v>663</v>
      </c>
      <c r="F34" t="s">
        <v>677</v>
      </c>
      <c r="G34" t="s">
        <v>1194</v>
      </c>
    </row>
    <row r="35" spans="1:7" x14ac:dyDescent="0.35">
      <c r="A35" t="s">
        <v>109</v>
      </c>
      <c r="B35" t="str">
        <f>"9783883099323"</f>
        <v>9783883099323</v>
      </c>
      <c r="C35" t="str">
        <f>"9783869457246"</f>
        <v>9783869457246</v>
      </c>
      <c r="D35" t="s">
        <v>110</v>
      </c>
      <c r="E35" t="s">
        <v>110</v>
      </c>
      <c r="F35" t="s">
        <v>692</v>
      </c>
      <c r="G35" t="s">
        <v>1195</v>
      </c>
    </row>
    <row r="36" spans="1:7" x14ac:dyDescent="0.35">
      <c r="A36" t="s">
        <v>135</v>
      </c>
      <c r="B36" t="str">
        <f>"9780333993613"</f>
        <v>9780333993613</v>
      </c>
      <c r="C36" t="str">
        <f>"9781137453112"</f>
        <v>9781137453112</v>
      </c>
      <c r="D36" t="s">
        <v>136</v>
      </c>
      <c r="E36" t="s">
        <v>745</v>
      </c>
      <c r="F36" t="s">
        <v>759</v>
      </c>
      <c r="G36" t="s">
        <v>1196</v>
      </c>
    </row>
    <row r="37" spans="1:7" x14ac:dyDescent="0.35">
      <c r="A37" t="s">
        <v>98</v>
      </c>
      <c r="B37" t="str">
        <f>"9783631654569"</f>
        <v>9783631654569</v>
      </c>
      <c r="C37" t="str">
        <f>"9783653046502"</f>
        <v>9783653046502</v>
      </c>
      <c r="D37" t="s">
        <v>93</v>
      </c>
      <c r="E37" t="s">
        <v>93</v>
      </c>
      <c r="F37" t="s">
        <v>657</v>
      </c>
      <c r="G37" t="s">
        <v>1197</v>
      </c>
    </row>
    <row r="38" spans="1:7" x14ac:dyDescent="0.35">
      <c r="A38" t="s">
        <v>182</v>
      </c>
      <c r="B38" t="str">
        <f>"9780765624000"</f>
        <v>9780765624000</v>
      </c>
      <c r="C38" t="str">
        <f>"9781317473787"</f>
        <v>9781317473787</v>
      </c>
      <c r="D38" t="s">
        <v>176</v>
      </c>
      <c r="E38" t="s">
        <v>867</v>
      </c>
      <c r="F38" t="s">
        <v>898</v>
      </c>
      <c r="G38" t="s">
        <v>1198</v>
      </c>
    </row>
    <row r="39" spans="1:7" x14ac:dyDescent="0.35">
      <c r="A39" t="s">
        <v>137</v>
      </c>
      <c r="B39" t="str">
        <f>"9781137409768"</f>
        <v>9781137409768</v>
      </c>
      <c r="C39" t="str">
        <f>"9781137409775"</f>
        <v>9781137409775</v>
      </c>
      <c r="D39" t="s">
        <v>136</v>
      </c>
      <c r="E39" t="s">
        <v>745</v>
      </c>
      <c r="F39" t="s">
        <v>762</v>
      </c>
      <c r="G39" t="s">
        <v>1199</v>
      </c>
    </row>
    <row r="40" spans="1:7" x14ac:dyDescent="0.35">
      <c r="A40" t="s">
        <v>211</v>
      </c>
      <c r="B40" t="str">
        <f>"9780765618115"</f>
        <v>9780765618115</v>
      </c>
      <c r="C40" t="str">
        <f>"9781317452997"</f>
        <v>9781317452997</v>
      </c>
      <c r="D40" t="s">
        <v>176</v>
      </c>
      <c r="E40" t="s">
        <v>867</v>
      </c>
      <c r="F40" t="s">
        <v>1007</v>
      </c>
      <c r="G40" t="s">
        <v>1200</v>
      </c>
    </row>
    <row r="41" spans="1:7" x14ac:dyDescent="0.35">
      <c r="A41" t="s">
        <v>183</v>
      </c>
      <c r="B41" t="str">
        <f>"9780765602237"</f>
        <v>9780765602237</v>
      </c>
      <c r="C41" t="str">
        <f>"9781317468141"</f>
        <v>9781317468141</v>
      </c>
      <c r="D41" t="s">
        <v>176</v>
      </c>
      <c r="E41" t="s">
        <v>867</v>
      </c>
      <c r="F41" t="s">
        <v>844</v>
      </c>
      <c r="G41" t="s">
        <v>1201</v>
      </c>
    </row>
    <row r="42" spans="1:7" x14ac:dyDescent="0.35">
      <c r="A42" t="s">
        <v>99</v>
      </c>
      <c r="B42" t="str">
        <f>"9783034316262"</f>
        <v>9783034316262</v>
      </c>
      <c r="C42" t="str">
        <f>"9783035107982"</f>
        <v>9783035107982</v>
      </c>
      <c r="D42" t="s">
        <v>93</v>
      </c>
      <c r="E42" t="s">
        <v>663</v>
      </c>
      <c r="F42" t="s">
        <v>664</v>
      </c>
      <c r="G42" t="s">
        <v>1202</v>
      </c>
    </row>
    <row r="43" spans="1:7" x14ac:dyDescent="0.35">
      <c r="A43" t="s">
        <v>731</v>
      </c>
      <c r="B43" t="str">
        <f>""</f>
        <v/>
      </c>
      <c r="C43" t="str">
        <f>"9781780744179"</f>
        <v>9781780744179</v>
      </c>
      <c r="D43" t="s">
        <v>733</v>
      </c>
      <c r="E43" t="s">
        <v>733</v>
      </c>
      <c r="F43" t="s">
        <v>508</v>
      </c>
      <c r="G43" t="s">
        <v>1203</v>
      </c>
    </row>
    <row r="44" spans="1:7" x14ac:dyDescent="0.35">
      <c r="A44" t="s">
        <v>328</v>
      </c>
      <c r="B44" t="str">
        <f>"9781440835025"</f>
        <v>9781440835025</v>
      </c>
      <c r="C44" t="str">
        <f>"9781440835032"</f>
        <v>9781440835032</v>
      </c>
      <c r="D44" t="s">
        <v>300</v>
      </c>
      <c r="E44" t="s">
        <v>316</v>
      </c>
      <c r="F44" t="s">
        <v>330</v>
      </c>
      <c r="G44" t="s">
        <v>1204</v>
      </c>
    </row>
    <row r="45" spans="1:7" x14ac:dyDescent="0.35">
      <c r="A45" t="s">
        <v>409</v>
      </c>
      <c r="B45" t="str">
        <f>"9781628924510"</f>
        <v>9781628924510</v>
      </c>
      <c r="C45" t="str">
        <f>"9781628924541"</f>
        <v>9781628924541</v>
      </c>
      <c r="D45" t="s">
        <v>411</v>
      </c>
      <c r="E45" t="s">
        <v>411</v>
      </c>
      <c r="F45" t="s">
        <v>413</v>
      </c>
      <c r="G45" t="s">
        <v>1205</v>
      </c>
    </row>
    <row r="46" spans="1:7" x14ac:dyDescent="0.35">
      <c r="A46" t="s">
        <v>366</v>
      </c>
      <c r="B46" t="str">
        <f>"9781784530648"</f>
        <v>9781784530648</v>
      </c>
      <c r="C46" t="str">
        <f>"9780857738042"</f>
        <v>9780857738042</v>
      </c>
      <c r="D46" t="s">
        <v>368</v>
      </c>
      <c r="E46" t="s">
        <v>368</v>
      </c>
      <c r="F46" t="s">
        <v>371</v>
      </c>
      <c r="G46" t="s">
        <v>1206</v>
      </c>
    </row>
    <row r="47" spans="1:7" x14ac:dyDescent="0.35">
      <c r="A47" t="s">
        <v>81</v>
      </c>
      <c r="B47" t="str">
        <f>"9781634633840"</f>
        <v>9781634633840</v>
      </c>
      <c r="C47" t="str">
        <f>"9781634634113"</f>
        <v>9781634634113</v>
      </c>
      <c r="D47" t="s">
        <v>83</v>
      </c>
      <c r="E47" t="s">
        <v>585</v>
      </c>
      <c r="F47" t="s">
        <v>586</v>
      </c>
      <c r="G47" t="s">
        <v>1207</v>
      </c>
    </row>
    <row r="48" spans="1:7" x14ac:dyDescent="0.35">
      <c r="A48" t="s">
        <v>41</v>
      </c>
      <c r="B48" t="str">
        <f>"9780822318316"</f>
        <v>9780822318316</v>
      </c>
      <c r="C48" t="str">
        <f>"9780822377825"</f>
        <v>9780822377825</v>
      </c>
      <c r="D48" t="s">
        <v>42</v>
      </c>
      <c r="E48" t="s">
        <v>42</v>
      </c>
      <c r="F48" t="s">
        <v>481</v>
      </c>
      <c r="G48" t="s">
        <v>1208</v>
      </c>
    </row>
    <row r="49" spans="1:7" x14ac:dyDescent="0.35">
      <c r="A49" t="s">
        <v>86</v>
      </c>
      <c r="B49" t="str">
        <f>"9781613245163"</f>
        <v>9781613245163</v>
      </c>
      <c r="C49" t="str">
        <f>"9781624175435"</f>
        <v>9781624175435</v>
      </c>
      <c r="D49" t="s">
        <v>83</v>
      </c>
      <c r="E49" t="s">
        <v>585</v>
      </c>
      <c r="F49" t="s">
        <v>600</v>
      </c>
      <c r="G49" t="s">
        <v>1209</v>
      </c>
    </row>
    <row r="50" spans="1:7" x14ac:dyDescent="0.35">
      <c r="A50" t="s">
        <v>84</v>
      </c>
      <c r="B50" t="str">
        <f>"9781600212499"</f>
        <v>9781600212499</v>
      </c>
      <c r="C50" t="str">
        <f>"9781616686451"</f>
        <v>9781616686451</v>
      </c>
      <c r="D50" t="s">
        <v>83</v>
      </c>
      <c r="E50" t="s">
        <v>590</v>
      </c>
      <c r="F50" t="s">
        <v>591</v>
      </c>
      <c r="G50" t="s">
        <v>1210</v>
      </c>
    </row>
    <row r="51" spans="1:7" x14ac:dyDescent="0.35">
      <c r="A51" t="s">
        <v>152</v>
      </c>
      <c r="B51" t="str">
        <f>"9783790801378"</f>
        <v>9783790801378</v>
      </c>
      <c r="C51" t="str">
        <f>"9783790827095"</f>
        <v>9783790827095</v>
      </c>
      <c r="D51" t="s">
        <v>148</v>
      </c>
      <c r="E51" t="s">
        <v>794</v>
      </c>
      <c r="F51" t="s">
        <v>809</v>
      </c>
      <c r="G51" t="s">
        <v>1211</v>
      </c>
    </row>
    <row r="52" spans="1:7" x14ac:dyDescent="0.35">
      <c r="A52" t="s">
        <v>138</v>
      </c>
      <c r="B52" t="str">
        <f>"9789400729520"</f>
        <v>9789400729520</v>
      </c>
      <c r="C52" t="str">
        <f>"9789400729537"</f>
        <v>9789400729537</v>
      </c>
      <c r="D52" t="s">
        <v>132</v>
      </c>
      <c r="E52" t="s">
        <v>739</v>
      </c>
      <c r="F52" t="s">
        <v>765</v>
      </c>
      <c r="G52" t="s">
        <v>1212</v>
      </c>
    </row>
    <row r="53" spans="1:7" x14ac:dyDescent="0.35">
      <c r="A53" t="s">
        <v>153</v>
      </c>
      <c r="B53" t="str">
        <f>"9783790813692"</f>
        <v>9783790813692</v>
      </c>
      <c r="C53" t="str">
        <f>"9783642575983"</f>
        <v>9783642575983</v>
      </c>
      <c r="D53" t="s">
        <v>148</v>
      </c>
      <c r="E53" t="s">
        <v>794</v>
      </c>
      <c r="F53" t="s">
        <v>812</v>
      </c>
      <c r="G53" t="s">
        <v>1213</v>
      </c>
    </row>
    <row r="54" spans="1:7" x14ac:dyDescent="0.35">
      <c r="A54" t="s">
        <v>1214</v>
      </c>
      <c r="B54" t="str">
        <f>"9789639241602"</f>
        <v>9789639241602</v>
      </c>
      <c r="C54" t="str">
        <f>"9786155211188"</f>
        <v>9786155211188</v>
      </c>
      <c r="D54" t="s">
        <v>31</v>
      </c>
      <c r="E54" t="s">
        <v>31</v>
      </c>
      <c r="F54" t="s">
        <v>476</v>
      </c>
      <c r="G54" t="s">
        <v>1215</v>
      </c>
    </row>
    <row r="55" spans="1:7" x14ac:dyDescent="0.35">
      <c r="A55" t="s">
        <v>1216</v>
      </c>
      <c r="B55" t="str">
        <f>"9789637326905"</f>
        <v>9789637326905</v>
      </c>
      <c r="C55" t="str">
        <f>"9786155211126"</f>
        <v>9786155211126</v>
      </c>
      <c r="D55" t="s">
        <v>31</v>
      </c>
      <c r="E55" t="s">
        <v>31</v>
      </c>
      <c r="F55" t="s">
        <v>465</v>
      </c>
      <c r="G55" t="s">
        <v>1217</v>
      </c>
    </row>
    <row r="56" spans="1:7" x14ac:dyDescent="0.35">
      <c r="A56" t="s">
        <v>29</v>
      </c>
      <c r="B56" t="str">
        <f>"9789637326981"</f>
        <v>9789637326981</v>
      </c>
      <c r="C56" t="str">
        <f>"9786155211355"</f>
        <v>9786155211355</v>
      </c>
      <c r="D56" t="s">
        <v>31</v>
      </c>
      <c r="E56" t="s">
        <v>31</v>
      </c>
      <c r="F56" t="s">
        <v>453</v>
      </c>
      <c r="G56" t="s">
        <v>1218</v>
      </c>
    </row>
    <row r="57" spans="1:7" x14ac:dyDescent="0.35">
      <c r="A57" t="s">
        <v>1219</v>
      </c>
      <c r="B57" t="str">
        <f>"9789639776265"</f>
        <v>9789639776265</v>
      </c>
      <c r="C57" t="str">
        <f>"9786155211553"</f>
        <v>9786155211553</v>
      </c>
      <c r="D57" t="s">
        <v>31</v>
      </c>
      <c r="E57" t="s">
        <v>31</v>
      </c>
      <c r="F57" t="s">
        <v>457</v>
      </c>
      <c r="G57" t="s">
        <v>1220</v>
      </c>
    </row>
    <row r="58" spans="1:7" x14ac:dyDescent="0.35">
      <c r="A58" t="s">
        <v>35</v>
      </c>
      <c r="B58" t="str">
        <f>"9789639241244"</f>
        <v>9789639241244</v>
      </c>
      <c r="C58" t="str">
        <f>"9786155211645"</f>
        <v>9786155211645</v>
      </c>
      <c r="D58" t="s">
        <v>31</v>
      </c>
      <c r="E58" t="s">
        <v>31</v>
      </c>
      <c r="F58" t="s">
        <v>468</v>
      </c>
      <c r="G58" t="s">
        <v>1221</v>
      </c>
    </row>
    <row r="59" spans="1:7" x14ac:dyDescent="0.35">
      <c r="A59" t="s">
        <v>54</v>
      </c>
      <c r="B59" t="str">
        <f>"9780674050013"</f>
        <v>9780674050013</v>
      </c>
      <c r="C59" t="str">
        <f>"9780674061262"</f>
        <v>9780674061262</v>
      </c>
      <c r="D59" t="s">
        <v>53</v>
      </c>
      <c r="E59" t="s">
        <v>53</v>
      </c>
      <c r="F59" t="s">
        <v>503</v>
      </c>
      <c r="G59" t="s">
        <v>1222</v>
      </c>
    </row>
    <row r="60" spans="1:7" x14ac:dyDescent="0.35">
      <c r="A60" t="s">
        <v>67</v>
      </c>
      <c r="B60" t="str">
        <f>"9781935049258"</f>
        <v>9781935049258</v>
      </c>
      <c r="C60" t="str">
        <f>"9781935049821"</f>
        <v>9781935049821</v>
      </c>
      <c r="D60" t="s">
        <v>68</v>
      </c>
      <c r="E60" t="s">
        <v>542</v>
      </c>
      <c r="F60" t="s">
        <v>543</v>
      </c>
      <c r="G60" t="s">
        <v>1223</v>
      </c>
    </row>
    <row r="61" spans="1:7" x14ac:dyDescent="0.35">
      <c r="A61" t="s">
        <v>69</v>
      </c>
      <c r="B61" t="str">
        <f>"9780773522305"</f>
        <v>9780773522305</v>
      </c>
      <c r="C61" t="str">
        <f>"9780773569461"</f>
        <v>9780773569461</v>
      </c>
      <c r="D61" t="s">
        <v>71</v>
      </c>
      <c r="E61" t="s">
        <v>71</v>
      </c>
      <c r="F61" t="s">
        <v>547</v>
      </c>
      <c r="G61" t="s">
        <v>1224</v>
      </c>
    </row>
    <row r="62" spans="1:7" x14ac:dyDescent="0.35">
      <c r="A62" t="s">
        <v>76</v>
      </c>
      <c r="B62" t="str">
        <f>"9780773522343"</f>
        <v>9780773522343</v>
      </c>
      <c r="C62" t="str">
        <f>"9780773569492"</f>
        <v>9780773569492</v>
      </c>
      <c r="D62" t="s">
        <v>71</v>
      </c>
      <c r="E62" t="s">
        <v>71</v>
      </c>
      <c r="F62" t="s">
        <v>564</v>
      </c>
      <c r="G62" t="s">
        <v>1225</v>
      </c>
    </row>
    <row r="63" spans="1:7" x14ac:dyDescent="0.35">
      <c r="A63" t="s">
        <v>77</v>
      </c>
      <c r="B63" t="str">
        <f>"9780773518124"</f>
        <v>9780773518124</v>
      </c>
      <c r="C63" t="str">
        <f>"9780773567603"</f>
        <v>9780773567603</v>
      </c>
      <c r="D63" t="s">
        <v>71</v>
      </c>
      <c r="E63" t="s">
        <v>71</v>
      </c>
      <c r="F63" t="s">
        <v>568</v>
      </c>
      <c r="G63" t="s">
        <v>1226</v>
      </c>
    </row>
    <row r="64" spans="1:7" x14ac:dyDescent="0.35">
      <c r="A64" t="s">
        <v>72</v>
      </c>
      <c r="B64" t="str">
        <f>"9780773532670"</f>
        <v>9780773532670</v>
      </c>
      <c r="C64" t="str">
        <f>"9780773560468"</f>
        <v>9780773560468</v>
      </c>
      <c r="D64" t="s">
        <v>71</v>
      </c>
      <c r="E64" t="s">
        <v>71</v>
      </c>
      <c r="F64" t="s">
        <v>551</v>
      </c>
      <c r="G64" t="s">
        <v>1227</v>
      </c>
    </row>
    <row r="65" spans="1:7" x14ac:dyDescent="0.35">
      <c r="A65" t="s">
        <v>78</v>
      </c>
      <c r="B65" t="str">
        <f>"9780773542624"</f>
        <v>9780773542624</v>
      </c>
      <c r="C65" t="str">
        <f>"9780773589650"</f>
        <v>9780773589650</v>
      </c>
      <c r="D65" t="s">
        <v>71</v>
      </c>
      <c r="E65" t="s">
        <v>71</v>
      </c>
      <c r="F65" t="s">
        <v>574</v>
      </c>
      <c r="G65" t="s">
        <v>1228</v>
      </c>
    </row>
    <row r="66" spans="1:7" x14ac:dyDescent="0.35">
      <c r="A66" t="s">
        <v>184</v>
      </c>
      <c r="B66" t="str">
        <f>"9781412842969"</f>
        <v>9781412842969</v>
      </c>
      <c r="C66" t="str">
        <f>"9781412845663"</f>
        <v>9781412845663</v>
      </c>
      <c r="D66" t="s">
        <v>176</v>
      </c>
      <c r="E66" t="s">
        <v>867</v>
      </c>
      <c r="F66" t="s">
        <v>905</v>
      </c>
      <c r="G66" t="s">
        <v>1229</v>
      </c>
    </row>
    <row r="67" spans="1:7" x14ac:dyDescent="0.35">
      <c r="A67" t="s">
        <v>215</v>
      </c>
      <c r="B67" t="str">
        <f>"9780472107834"</f>
        <v>9780472107834</v>
      </c>
      <c r="C67" t="str">
        <f>"9780472026920"</f>
        <v>9780472026920</v>
      </c>
      <c r="D67" t="s">
        <v>216</v>
      </c>
      <c r="E67" t="s">
        <v>216</v>
      </c>
      <c r="F67" t="s">
        <v>1020</v>
      </c>
      <c r="G67" t="s">
        <v>1230</v>
      </c>
    </row>
    <row r="68" spans="1:7" x14ac:dyDescent="0.35">
      <c r="A68" t="s">
        <v>268</v>
      </c>
      <c r="B68" t="str">
        <f>"9780299293406"</f>
        <v>9780299293406</v>
      </c>
      <c r="C68" t="str">
        <f>"9780299293437"</f>
        <v>9780299293437</v>
      </c>
      <c r="D68" t="s">
        <v>269</v>
      </c>
      <c r="E68" t="s">
        <v>269</v>
      </c>
      <c r="F68" t="s">
        <v>1148</v>
      </c>
      <c r="G68" t="s">
        <v>1231</v>
      </c>
    </row>
    <row r="69" spans="1:7" x14ac:dyDescent="0.35">
      <c r="A69" t="s">
        <v>270</v>
      </c>
      <c r="B69" t="str">
        <f>"9780299303440"</f>
        <v>9780299303440</v>
      </c>
      <c r="C69" t="str">
        <f>"9780299303433"</f>
        <v>9780299303433</v>
      </c>
      <c r="D69" t="s">
        <v>269</v>
      </c>
      <c r="E69" t="s">
        <v>269</v>
      </c>
      <c r="F69" t="s">
        <v>1153</v>
      </c>
      <c r="G69" t="s">
        <v>1232</v>
      </c>
    </row>
    <row r="70" spans="1:7" x14ac:dyDescent="0.35">
      <c r="A70" t="s">
        <v>172</v>
      </c>
      <c r="B70" t="str">
        <f>"9780804793827"</f>
        <v>9780804793827</v>
      </c>
      <c r="C70" t="str">
        <f>"9780804794961"</f>
        <v>9780804794961</v>
      </c>
      <c r="D70" t="s">
        <v>173</v>
      </c>
      <c r="E70" t="s">
        <v>173</v>
      </c>
      <c r="F70" t="s">
        <v>862</v>
      </c>
      <c r="G70" t="s">
        <v>1233</v>
      </c>
    </row>
    <row r="71" spans="1:7" x14ac:dyDescent="0.35">
      <c r="A71" t="s">
        <v>201</v>
      </c>
      <c r="B71" t="str">
        <f>"9781138795112"</f>
        <v>9781138795112</v>
      </c>
      <c r="C71" t="str">
        <f>"9781315758626"</f>
        <v>9781315758626</v>
      </c>
      <c r="D71" t="s">
        <v>176</v>
      </c>
      <c r="E71" t="s">
        <v>867</v>
      </c>
      <c r="F71" t="s">
        <v>969</v>
      </c>
      <c r="G71" t="s">
        <v>1234</v>
      </c>
    </row>
    <row r="72" spans="1:7" x14ac:dyDescent="0.35">
      <c r="A72" t="s">
        <v>139</v>
      </c>
      <c r="B72" t="str">
        <f>"9781137501639"</f>
        <v>9781137501639</v>
      </c>
      <c r="C72" t="str">
        <f>"9781137501646"</f>
        <v>9781137501646</v>
      </c>
      <c r="D72" t="s">
        <v>130</v>
      </c>
      <c r="E72" t="s">
        <v>770</v>
      </c>
      <c r="F72" t="s">
        <v>771</v>
      </c>
      <c r="G72" t="s">
        <v>1235</v>
      </c>
    </row>
    <row r="73" spans="1:7" x14ac:dyDescent="0.35">
      <c r="A73" t="s">
        <v>219</v>
      </c>
      <c r="B73" t="str">
        <f>"9781612347653"</f>
        <v>9781612347653</v>
      </c>
      <c r="C73" t="str">
        <f>"9781612348063"</f>
        <v>9781612348063</v>
      </c>
      <c r="D73" t="s">
        <v>221</v>
      </c>
      <c r="E73" t="s">
        <v>221</v>
      </c>
      <c r="F73" t="s">
        <v>1033</v>
      </c>
      <c r="G73" t="s">
        <v>1236</v>
      </c>
    </row>
    <row r="74" spans="1:7" x14ac:dyDescent="0.35">
      <c r="A74" t="s">
        <v>46</v>
      </c>
      <c r="B74" t="str">
        <f>""</f>
        <v/>
      </c>
      <c r="C74" t="str">
        <f>"9788490645550"</f>
        <v>9788490645550</v>
      </c>
      <c r="D74" t="s">
        <v>48</v>
      </c>
      <c r="E74" t="s">
        <v>48</v>
      </c>
      <c r="F74" t="s">
        <v>490</v>
      </c>
      <c r="G74" t="s">
        <v>1237</v>
      </c>
    </row>
    <row r="75" spans="1:7" x14ac:dyDescent="0.35">
      <c r="A75" t="s">
        <v>154</v>
      </c>
      <c r="B75" t="str">
        <f>"9781137516251"</f>
        <v>9781137516251</v>
      </c>
      <c r="C75" t="str">
        <f>"9781137516268"</f>
        <v>9781137516268</v>
      </c>
      <c r="D75" t="s">
        <v>136</v>
      </c>
      <c r="E75" t="s">
        <v>770</v>
      </c>
      <c r="F75" t="s">
        <v>815</v>
      </c>
      <c r="G75" t="s">
        <v>1238</v>
      </c>
    </row>
    <row r="76" spans="1:7" x14ac:dyDescent="0.35">
      <c r="A76" t="s">
        <v>140</v>
      </c>
      <c r="B76" t="str">
        <f>"9783658121761"</f>
        <v>9783658121761</v>
      </c>
      <c r="C76" t="str">
        <f>"9783658121778"</f>
        <v>9783658121778</v>
      </c>
      <c r="D76" t="s">
        <v>141</v>
      </c>
      <c r="E76" t="s">
        <v>141</v>
      </c>
      <c r="F76" t="s">
        <v>775</v>
      </c>
      <c r="G76" t="s">
        <v>1239</v>
      </c>
    </row>
    <row r="77" spans="1:7" x14ac:dyDescent="0.35">
      <c r="A77" t="s">
        <v>123</v>
      </c>
      <c r="B77" t="str">
        <f>"9783848722105"</f>
        <v>9783848722105</v>
      </c>
      <c r="C77" t="str">
        <f>"9783845263052"</f>
        <v>9783845263052</v>
      </c>
      <c r="D77" t="s">
        <v>112</v>
      </c>
      <c r="E77" t="s">
        <v>112</v>
      </c>
      <c r="F77" t="s">
        <v>723</v>
      </c>
      <c r="G77" t="s">
        <v>1240</v>
      </c>
    </row>
    <row r="78" spans="1:7" x14ac:dyDescent="0.35">
      <c r="A78" t="s">
        <v>202</v>
      </c>
      <c r="B78" t="str">
        <f>"9781138924093"</f>
        <v>9781138924093</v>
      </c>
      <c r="C78" t="str">
        <f>"9781317409533"</f>
        <v>9781317409533</v>
      </c>
      <c r="D78" t="s">
        <v>176</v>
      </c>
      <c r="E78" t="s">
        <v>867</v>
      </c>
      <c r="F78" t="s">
        <v>974</v>
      </c>
      <c r="G78" t="s">
        <v>1241</v>
      </c>
    </row>
    <row r="79" spans="1:7" x14ac:dyDescent="0.35">
      <c r="A79" t="s">
        <v>185</v>
      </c>
      <c r="B79" t="str">
        <f>"9780754678984"</f>
        <v>9780754678984</v>
      </c>
      <c r="C79" t="str">
        <f>"9781317073512"</f>
        <v>9781317073512</v>
      </c>
      <c r="D79" t="s">
        <v>176</v>
      </c>
      <c r="E79" t="s">
        <v>867</v>
      </c>
      <c r="F79" t="s">
        <v>909</v>
      </c>
      <c r="G79" t="s">
        <v>1242</v>
      </c>
    </row>
    <row r="80" spans="1:7" x14ac:dyDescent="0.35">
      <c r="A80" t="s">
        <v>111</v>
      </c>
      <c r="B80" t="str">
        <f>"9783848711659"</f>
        <v>9783848711659</v>
      </c>
      <c r="C80" t="str">
        <f>"9783845253169"</f>
        <v>9783845253169</v>
      </c>
      <c r="D80" t="s">
        <v>112</v>
      </c>
      <c r="E80" t="s">
        <v>112</v>
      </c>
      <c r="F80" t="s">
        <v>696</v>
      </c>
      <c r="G80" t="s">
        <v>1243</v>
      </c>
    </row>
    <row r="81" spans="1:7" x14ac:dyDescent="0.35">
      <c r="A81" t="s">
        <v>8</v>
      </c>
      <c r="B81" t="str">
        <f>"9781618114709"</f>
        <v>9781618114709</v>
      </c>
      <c r="C81" t="str">
        <f>"9781618114716"</f>
        <v>9781618114716</v>
      </c>
      <c r="D81" t="s">
        <v>9</v>
      </c>
      <c r="E81" t="s">
        <v>9</v>
      </c>
      <c r="F81" t="s">
        <v>340</v>
      </c>
      <c r="G81" t="s">
        <v>1244</v>
      </c>
    </row>
    <row r="82" spans="1:7" x14ac:dyDescent="0.35">
      <c r="A82" t="s">
        <v>225</v>
      </c>
      <c r="B82" t="str">
        <f>"9781442648517"</f>
        <v>9781442648517</v>
      </c>
      <c r="C82" t="str">
        <f>"9781442617131"</f>
        <v>9781442617131</v>
      </c>
      <c r="D82" t="s">
        <v>226</v>
      </c>
      <c r="E82" t="s">
        <v>226</v>
      </c>
      <c r="F82" t="s">
        <v>563</v>
      </c>
      <c r="G82" t="s">
        <v>1245</v>
      </c>
    </row>
    <row r="83" spans="1:7" x14ac:dyDescent="0.35">
      <c r="A83" t="s">
        <v>227</v>
      </c>
      <c r="B83" t="str">
        <f>"9781442652453"</f>
        <v>9781442652453</v>
      </c>
      <c r="C83" t="str">
        <f>"9781442632905"</f>
        <v>9781442632905</v>
      </c>
      <c r="D83" t="s">
        <v>226</v>
      </c>
      <c r="E83" t="s">
        <v>226</v>
      </c>
      <c r="F83" t="s">
        <v>1043</v>
      </c>
      <c r="G83" t="s">
        <v>1246</v>
      </c>
    </row>
    <row r="84" spans="1:7" x14ac:dyDescent="0.35">
      <c r="A84" t="s">
        <v>228</v>
      </c>
      <c r="B84" t="str">
        <f>"9781442652439"</f>
        <v>9781442652439</v>
      </c>
      <c r="C84" t="str">
        <f>"9781442632882"</f>
        <v>9781442632882</v>
      </c>
      <c r="D84" t="s">
        <v>226</v>
      </c>
      <c r="E84" t="s">
        <v>226</v>
      </c>
      <c r="F84" t="s">
        <v>1043</v>
      </c>
      <c r="G84" t="s">
        <v>1247</v>
      </c>
    </row>
    <row r="85" spans="1:7" x14ac:dyDescent="0.35">
      <c r="A85" t="s">
        <v>229</v>
      </c>
      <c r="B85" t="str">
        <f>"9781442652415"</f>
        <v>9781442652415</v>
      </c>
      <c r="C85" t="str">
        <f>"9781442632813"</f>
        <v>9781442632813</v>
      </c>
      <c r="D85" t="s">
        <v>226</v>
      </c>
      <c r="E85" t="s">
        <v>226</v>
      </c>
      <c r="F85" t="s">
        <v>1046</v>
      </c>
      <c r="G85" t="s">
        <v>1248</v>
      </c>
    </row>
    <row r="86" spans="1:7" x14ac:dyDescent="0.35">
      <c r="A86" t="s">
        <v>230</v>
      </c>
      <c r="B86" t="str">
        <f>"9781442652125"</f>
        <v>9781442652125</v>
      </c>
      <c r="C86" t="str">
        <f>"9781442632806"</f>
        <v>9781442632806</v>
      </c>
      <c r="D86" t="s">
        <v>226</v>
      </c>
      <c r="E86" t="s">
        <v>226</v>
      </c>
      <c r="F86" t="s">
        <v>1046</v>
      </c>
      <c r="G86" t="s">
        <v>1249</v>
      </c>
    </row>
    <row r="87" spans="1:7" x14ac:dyDescent="0.35">
      <c r="A87" t="s">
        <v>231</v>
      </c>
      <c r="B87" t="str">
        <f>"9781442652446"</f>
        <v>9781442652446</v>
      </c>
      <c r="C87" t="str">
        <f>"9781442632899"</f>
        <v>9781442632899</v>
      </c>
      <c r="D87" t="s">
        <v>226</v>
      </c>
      <c r="E87" t="s">
        <v>226</v>
      </c>
      <c r="F87" t="s">
        <v>1043</v>
      </c>
      <c r="G87" t="s">
        <v>1250</v>
      </c>
    </row>
    <row r="88" spans="1:7" x14ac:dyDescent="0.35">
      <c r="A88" t="s">
        <v>248</v>
      </c>
      <c r="B88" t="str">
        <f>"9781442650084"</f>
        <v>9781442650084</v>
      </c>
      <c r="C88" t="str">
        <f>"9781442622180"</f>
        <v>9781442622180</v>
      </c>
      <c r="D88" t="s">
        <v>226</v>
      </c>
      <c r="E88" t="s">
        <v>226</v>
      </c>
      <c r="F88" t="s">
        <v>1096</v>
      </c>
      <c r="G88" t="s">
        <v>1251</v>
      </c>
    </row>
    <row r="89" spans="1:7" x14ac:dyDescent="0.35">
      <c r="A89" t="s">
        <v>265</v>
      </c>
      <c r="B89" t="str">
        <f>"9781442631090"</f>
        <v>9781442631090</v>
      </c>
      <c r="C89" t="str">
        <f>"9781442625952"</f>
        <v>9781442625952</v>
      </c>
      <c r="D89" t="s">
        <v>226</v>
      </c>
      <c r="E89" t="s">
        <v>226</v>
      </c>
      <c r="F89" t="s">
        <v>1138</v>
      </c>
      <c r="G89" t="s">
        <v>1252</v>
      </c>
    </row>
    <row r="90" spans="1:7" x14ac:dyDescent="0.35">
      <c r="A90" t="s">
        <v>249</v>
      </c>
      <c r="B90" t="str">
        <f>"9781442627086"</f>
        <v>9781442627086</v>
      </c>
      <c r="C90" t="str">
        <f>"9781442621435"</f>
        <v>9781442621435</v>
      </c>
      <c r="D90" t="s">
        <v>226</v>
      </c>
      <c r="E90" t="s">
        <v>226</v>
      </c>
      <c r="F90" t="s">
        <v>1099</v>
      </c>
      <c r="G90" t="s">
        <v>1253</v>
      </c>
    </row>
    <row r="91" spans="1:7" x14ac:dyDescent="0.35">
      <c r="A91" t="s">
        <v>250</v>
      </c>
      <c r="B91" t="str">
        <f>"9780802078551"</f>
        <v>9780802078551</v>
      </c>
      <c r="C91" t="str">
        <f>"9781442664760"</f>
        <v>9781442664760</v>
      </c>
      <c r="D91" t="s">
        <v>226</v>
      </c>
      <c r="E91" t="s">
        <v>226</v>
      </c>
      <c r="F91" t="s">
        <v>1103</v>
      </c>
      <c r="G91" t="s">
        <v>1254</v>
      </c>
    </row>
    <row r="92" spans="1:7" x14ac:dyDescent="0.35">
      <c r="A92" t="s">
        <v>232</v>
      </c>
      <c r="B92" t="str">
        <f>"9781442644618"</f>
        <v>9781442644618</v>
      </c>
      <c r="C92" t="str">
        <f>"9781442661073"</f>
        <v>9781442661073</v>
      </c>
      <c r="D92" t="s">
        <v>226</v>
      </c>
      <c r="E92" t="s">
        <v>226</v>
      </c>
      <c r="F92" t="s">
        <v>1049</v>
      </c>
      <c r="G92" t="s">
        <v>1255</v>
      </c>
    </row>
    <row r="93" spans="1:7" x14ac:dyDescent="0.35">
      <c r="A93" t="s">
        <v>233</v>
      </c>
      <c r="B93" t="str">
        <f>"9781442648937"</f>
        <v>9781442648937</v>
      </c>
      <c r="C93" t="str">
        <f>"9781442619050"</f>
        <v>9781442619050</v>
      </c>
      <c r="D93" t="s">
        <v>226</v>
      </c>
      <c r="E93" t="s">
        <v>226</v>
      </c>
      <c r="F93" t="s">
        <v>1051</v>
      </c>
      <c r="G93" t="s">
        <v>1256</v>
      </c>
    </row>
    <row r="94" spans="1:7" x14ac:dyDescent="0.35">
      <c r="A94" t="s">
        <v>251</v>
      </c>
      <c r="B94" t="str">
        <f>"9781442645066"</f>
        <v>9781442645066</v>
      </c>
      <c r="C94" t="str">
        <f>"9781442622371"</f>
        <v>9781442622371</v>
      </c>
      <c r="D94" t="s">
        <v>226</v>
      </c>
      <c r="E94" t="s">
        <v>226</v>
      </c>
      <c r="F94" t="s">
        <v>1105</v>
      </c>
      <c r="G94" t="s">
        <v>1257</v>
      </c>
    </row>
    <row r="95" spans="1:7" x14ac:dyDescent="0.35">
      <c r="A95" t="s">
        <v>234</v>
      </c>
      <c r="B95" t="str">
        <f>"9781442614383"</f>
        <v>9781442614383</v>
      </c>
      <c r="C95" t="str">
        <f>"9781442665491"</f>
        <v>9781442665491</v>
      </c>
      <c r="D95" t="s">
        <v>226</v>
      </c>
      <c r="E95" t="s">
        <v>226</v>
      </c>
      <c r="F95" t="s">
        <v>581</v>
      </c>
      <c r="G95" t="s">
        <v>1258</v>
      </c>
    </row>
    <row r="96" spans="1:7" x14ac:dyDescent="0.35">
      <c r="A96" t="s">
        <v>252</v>
      </c>
      <c r="B96" t="str">
        <f>"9781442627567"</f>
        <v>9781442627567</v>
      </c>
      <c r="C96" t="str">
        <f>"9781442621893"</f>
        <v>9781442621893</v>
      </c>
      <c r="D96" t="s">
        <v>226</v>
      </c>
      <c r="E96" t="s">
        <v>226</v>
      </c>
      <c r="F96" t="s">
        <v>1068</v>
      </c>
      <c r="G96" t="s">
        <v>1259</v>
      </c>
    </row>
    <row r="97" spans="1:7" x14ac:dyDescent="0.35">
      <c r="A97" t="s">
        <v>235</v>
      </c>
      <c r="B97" t="str">
        <f>"9781442614994"</f>
        <v>9781442614994</v>
      </c>
      <c r="C97" t="str">
        <f>"9781442671744"</f>
        <v>9781442671744</v>
      </c>
      <c r="D97" t="s">
        <v>226</v>
      </c>
      <c r="E97" t="s">
        <v>226</v>
      </c>
      <c r="F97" t="s">
        <v>1056</v>
      </c>
      <c r="G97" t="s">
        <v>1260</v>
      </c>
    </row>
    <row r="98" spans="1:7" x14ac:dyDescent="0.35">
      <c r="A98" t="s">
        <v>236</v>
      </c>
      <c r="B98" t="str">
        <f>"9780802032614"</f>
        <v>9780802032614</v>
      </c>
      <c r="C98" t="str">
        <f>"9781442673199"</f>
        <v>9781442673199</v>
      </c>
      <c r="D98" t="s">
        <v>226</v>
      </c>
      <c r="E98" t="s">
        <v>226</v>
      </c>
      <c r="F98" t="s">
        <v>1059</v>
      </c>
      <c r="G98" t="s">
        <v>1261</v>
      </c>
    </row>
    <row r="99" spans="1:7" x14ac:dyDescent="0.35">
      <c r="A99" t="s">
        <v>237</v>
      </c>
      <c r="B99" t="str">
        <f>"9780802037244"</f>
        <v>9780802037244</v>
      </c>
      <c r="C99" t="str">
        <f>"9781442673625"</f>
        <v>9781442673625</v>
      </c>
      <c r="D99" t="s">
        <v>226</v>
      </c>
      <c r="E99" t="s">
        <v>226</v>
      </c>
      <c r="F99" t="s">
        <v>1062</v>
      </c>
      <c r="G99" t="s">
        <v>1262</v>
      </c>
    </row>
    <row r="100" spans="1:7" x14ac:dyDescent="0.35">
      <c r="A100" t="s">
        <v>253</v>
      </c>
      <c r="B100" t="str">
        <f>"9780802080882"</f>
        <v>9780802080882</v>
      </c>
      <c r="C100" t="str">
        <f>"9781442679672"</f>
        <v>9781442679672</v>
      </c>
      <c r="D100" t="s">
        <v>226</v>
      </c>
      <c r="E100" t="s">
        <v>226</v>
      </c>
      <c r="F100" t="s">
        <v>1108</v>
      </c>
      <c r="G100" t="s">
        <v>1263</v>
      </c>
    </row>
    <row r="101" spans="1:7" x14ac:dyDescent="0.35">
      <c r="A101" t="s">
        <v>254</v>
      </c>
      <c r="B101" t="str">
        <f>"9781442628465"</f>
        <v>9781442628465</v>
      </c>
      <c r="C101" t="str">
        <f>"9781442680166"</f>
        <v>9781442680166</v>
      </c>
      <c r="D101" t="s">
        <v>226</v>
      </c>
      <c r="E101" t="s">
        <v>226</v>
      </c>
      <c r="F101" t="s">
        <v>1110</v>
      </c>
      <c r="G101" t="s">
        <v>1264</v>
      </c>
    </row>
    <row r="102" spans="1:7" x14ac:dyDescent="0.35">
      <c r="A102" t="s">
        <v>255</v>
      </c>
      <c r="B102" t="str">
        <f>"9781442613140"</f>
        <v>9781442613140</v>
      </c>
      <c r="C102" t="str">
        <f>"9781442682252"</f>
        <v>9781442682252</v>
      </c>
      <c r="D102" t="s">
        <v>226</v>
      </c>
      <c r="E102" t="s">
        <v>226</v>
      </c>
      <c r="F102" t="s">
        <v>1068</v>
      </c>
      <c r="G102" t="s">
        <v>1265</v>
      </c>
    </row>
    <row r="103" spans="1:7" x14ac:dyDescent="0.35">
      <c r="A103" t="s">
        <v>266</v>
      </c>
      <c r="B103" t="str">
        <f>"9781442628441"</f>
        <v>9781442628441</v>
      </c>
      <c r="C103" t="str">
        <f>"9781442682948"</f>
        <v>9781442682948</v>
      </c>
      <c r="D103" t="s">
        <v>226</v>
      </c>
      <c r="E103" t="s">
        <v>226</v>
      </c>
      <c r="F103" t="s">
        <v>508</v>
      </c>
      <c r="G103" t="s">
        <v>1266</v>
      </c>
    </row>
    <row r="104" spans="1:7" x14ac:dyDescent="0.35">
      <c r="A104" t="s">
        <v>256</v>
      </c>
      <c r="B104" t="str">
        <f>"9781442609914"</f>
        <v>9781442609914</v>
      </c>
      <c r="C104" t="str">
        <f>"9781442685154"</f>
        <v>9781442685154</v>
      </c>
      <c r="D104" t="s">
        <v>226</v>
      </c>
      <c r="E104" t="s">
        <v>226</v>
      </c>
      <c r="F104" t="s">
        <v>1113</v>
      </c>
      <c r="G104" t="s">
        <v>1267</v>
      </c>
    </row>
    <row r="105" spans="1:7" x14ac:dyDescent="0.35">
      <c r="A105" t="s">
        <v>238</v>
      </c>
      <c r="B105" t="str">
        <f>"9781442616028"</f>
        <v>9781442616028</v>
      </c>
      <c r="C105" t="str">
        <f>"9781442685871"</f>
        <v>9781442685871</v>
      </c>
      <c r="D105" t="s">
        <v>226</v>
      </c>
      <c r="E105" t="s">
        <v>226</v>
      </c>
      <c r="F105" t="s">
        <v>1066</v>
      </c>
      <c r="G105" t="s">
        <v>1268</v>
      </c>
    </row>
    <row r="106" spans="1:7" x14ac:dyDescent="0.35">
      <c r="A106" t="s">
        <v>239</v>
      </c>
      <c r="B106" t="str">
        <f>"9781442610217"</f>
        <v>9781442610217</v>
      </c>
      <c r="C106" t="str">
        <f>"9781442686205"</f>
        <v>9781442686205</v>
      </c>
      <c r="D106" t="s">
        <v>226</v>
      </c>
      <c r="E106" t="s">
        <v>226</v>
      </c>
      <c r="F106" t="s">
        <v>1068</v>
      </c>
      <c r="G106" t="s">
        <v>1269</v>
      </c>
    </row>
    <row r="107" spans="1:7" x14ac:dyDescent="0.35">
      <c r="A107" t="s">
        <v>257</v>
      </c>
      <c r="B107" t="str">
        <f>"9781442610620"</f>
        <v>9781442610620</v>
      </c>
      <c r="C107" t="str">
        <f>"9781442686861"</f>
        <v>9781442686861</v>
      </c>
      <c r="D107" t="s">
        <v>226</v>
      </c>
      <c r="E107" t="s">
        <v>226</v>
      </c>
      <c r="F107" t="s">
        <v>1116</v>
      </c>
      <c r="G107" t="s">
        <v>1270</v>
      </c>
    </row>
    <row r="108" spans="1:7" x14ac:dyDescent="0.35">
      <c r="A108" t="s">
        <v>240</v>
      </c>
      <c r="B108" t="str">
        <f>"9780802095633"</f>
        <v>9780802095633</v>
      </c>
      <c r="C108" t="str">
        <f>"9781442688438"</f>
        <v>9781442688438</v>
      </c>
      <c r="D108" t="s">
        <v>226</v>
      </c>
      <c r="E108" t="s">
        <v>226</v>
      </c>
      <c r="F108" t="s">
        <v>1070</v>
      </c>
      <c r="G108" t="s">
        <v>1271</v>
      </c>
    </row>
    <row r="109" spans="1:7" x14ac:dyDescent="0.35">
      <c r="A109" t="s">
        <v>258</v>
      </c>
      <c r="B109" t="str">
        <f>"9781442628458"</f>
        <v>9781442628458</v>
      </c>
      <c r="C109" t="str">
        <f>"9781442689534"</f>
        <v>9781442689534</v>
      </c>
      <c r="D109" t="s">
        <v>226</v>
      </c>
      <c r="E109" t="s">
        <v>226</v>
      </c>
      <c r="F109" t="s">
        <v>508</v>
      </c>
      <c r="G109" t="s">
        <v>1272</v>
      </c>
    </row>
    <row r="110" spans="1:7" x14ac:dyDescent="0.35">
      <c r="A110" t="s">
        <v>259</v>
      </c>
      <c r="B110" t="str">
        <f>"9781442643321"</f>
        <v>9781442643321</v>
      </c>
      <c r="C110" t="str">
        <f>"9781442695887"</f>
        <v>9781442695887</v>
      </c>
      <c r="D110" t="s">
        <v>226</v>
      </c>
      <c r="E110" t="s">
        <v>226</v>
      </c>
      <c r="F110" t="s">
        <v>353</v>
      </c>
      <c r="G110" t="s">
        <v>1273</v>
      </c>
    </row>
    <row r="111" spans="1:7" x14ac:dyDescent="0.35">
      <c r="A111" t="s">
        <v>87</v>
      </c>
      <c r="B111" t="str">
        <f>"9781634854580"</f>
        <v>9781634854580</v>
      </c>
      <c r="C111" t="str">
        <f>"9781634854825"</f>
        <v>9781634854825</v>
      </c>
      <c r="D111" t="s">
        <v>83</v>
      </c>
      <c r="E111" t="s">
        <v>585</v>
      </c>
      <c r="F111" t="s">
        <v>606</v>
      </c>
      <c r="G111" t="s">
        <v>1274</v>
      </c>
    </row>
    <row r="112" spans="1:7" x14ac:dyDescent="0.35">
      <c r="A112" t="s">
        <v>212</v>
      </c>
      <c r="B112" t="str">
        <f>"9781138677197"</f>
        <v>9781138677197</v>
      </c>
      <c r="C112" t="str">
        <f>"9781317196006"</f>
        <v>9781317196006</v>
      </c>
      <c r="D112" t="s">
        <v>176</v>
      </c>
      <c r="E112" t="s">
        <v>867</v>
      </c>
      <c r="F112" t="s">
        <v>1010</v>
      </c>
      <c r="G112" t="s">
        <v>1275</v>
      </c>
    </row>
    <row r="113" spans="1:7" x14ac:dyDescent="0.35">
      <c r="A113" t="s">
        <v>142</v>
      </c>
      <c r="B113" t="str">
        <f>"9780230603721"</f>
        <v>9780230603721</v>
      </c>
      <c r="C113" t="str">
        <f>"9781137101709"</f>
        <v>9781137101709</v>
      </c>
      <c r="D113" t="s">
        <v>130</v>
      </c>
      <c r="E113" t="s">
        <v>745</v>
      </c>
      <c r="F113" t="s">
        <v>779</v>
      </c>
      <c r="G113" t="s">
        <v>1276</v>
      </c>
    </row>
    <row r="114" spans="1:7" x14ac:dyDescent="0.35">
      <c r="A114" t="s">
        <v>155</v>
      </c>
      <c r="B114" t="str">
        <f>"9783319432007"</f>
        <v>9783319432007</v>
      </c>
      <c r="C114" t="str">
        <f>"9783319432014"</f>
        <v>9783319432014</v>
      </c>
      <c r="D114" t="s">
        <v>144</v>
      </c>
      <c r="E114" t="s">
        <v>745</v>
      </c>
      <c r="F114" t="s">
        <v>817</v>
      </c>
      <c r="G114" t="s">
        <v>1277</v>
      </c>
    </row>
    <row r="115" spans="1:7" x14ac:dyDescent="0.35">
      <c r="A115" t="s">
        <v>213</v>
      </c>
      <c r="B115" t="str">
        <f>"9781472488602"</f>
        <v>9781472488602</v>
      </c>
      <c r="C115" t="str">
        <f>"9781315457314"</f>
        <v>9781315457314</v>
      </c>
      <c r="D115" t="s">
        <v>176</v>
      </c>
      <c r="E115" t="s">
        <v>867</v>
      </c>
      <c r="F115" t="s">
        <v>696</v>
      </c>
      <c r="G115" t="s">
        <v>1278</v>
      </c>
    </row>
    <row r="116" spans="1:7" x14ac:dyDescent="0.35">
      <c r="A116" t="s">
        <v>186</v>
      </c>
      <c r="B116" t="str">
        <f>"9781472484949"</f>
        <v>9781472484949</v>
      </c>
      <c r="C116" t="str">
        <f>"9781317089100"</f>
        <v>9781317089100</v>
      </c>
      <c r="D116" t="s">
        <v>176</v>
      </c>
      <c r="E116" t="s">
        <v>867</v>
      </c>
      <c r="F116" t="s">
        <v>913</v>
      </c>
      <c r="G116" t="s">
        <v>1279</v>
      </c>
    </row>
    <row r="117" spans="1:7" x14ac:dyDescent="0.35">
      <c r="A117" t="s">
        <v>85</v>
      </c>
      <c r="B117" t="str">
        <f>"9781622574100"</f>
        <v>9781622574100</v>
      </c>
      <c r="C117" t="str">
        <f>"9781622574117"</f>
        <v>9781622574117</v>
      </c>
      <c r="D117" t="s">
        <v>83</v>
      </c>
      <c r="E117" t="s">
        <v>585</v>
      </c>
      <c r="F117" t="s">
        <v>596</v>
      </c>
      <c r="G117" t="s">
        <v>1280</v>
      </c>
    </row>
    <row r="118" spans="1:7" x14ac:dyDescent="0.35">
      <c r="A118" t="s">
        <v>241</v>
      </c>
      <c r="B118" t="str">
        <f>"9781487500467"</f>
        <v>9781487500467</v>
      </c>
      <c r="C118" t="str">
        <f>"9781487511067"</f>
        <v>9781487511067</v>
      </c>
      <c r="D118" t="s">
        <v>226</v>
      </c>
      <c r="E118" t="s">
        <v>226</v>
      </c>
      <c r="F118" t="s">
        <v>1073</v>
      </c>
      <c r="G118" t="s">
        <v>1281</v>
      </c>
    </row>
    <row r="119" spans="1:7" x14ac:dyDescent="0.35">
      <c r="A119" t="s">
        <v>43</v>
      </c>
      <c r="B119" t="str">
        <f>"9781786430007"</f>
        <v>9781786430007</v>
      </c>
      <c r="C119" t="str">
        <f>"9781786430014"</f>
        <v>9781786430014</v>
      </c>
      <c r="D119" t="s">
        <v>45</v>
      </c>
      <c r="E119" t="s">
        <v>44</v>
      </c>
      <c r="F119" t="s">
        <v>486</v>
      </c>
      <c r="G119" t="s">
        <v>1282</v>
      </c>
    </row>
    <row r="120" spans="1:7" x14ac:dyDescent="0.35">
      <c r="A120" t="s">
        <v>143</v>
      </c>
      <c r="B120" t="str">
        <f>"9783319341439"</f>
        <v>9783319341439</v>
      </c>
      <c r="C120" t="str">
        <f>"9783319341446"</f>
        <v>9783319341446</v>
      </c>
      <c r="D120" t="s">
        <v>144</v>
      </c>
      <c r="E120" t="s">
        <v>745</v>
      </c>
      <c r="F120" t="s">
        <v>783</v>
      </c>
      <c r="G120" t="s">
        <v>1283</v>
      </c>
    </row>
    <row r="121" spans="1:7" x14ac:dyDescent="0.35">
      <c r="A121" t="s">
        <v>187</v>
      </c>
      <c r="B121" t="str">
        <f>"9781472482525"</f>
        <v>9781472482525</v>
      </c>
      <c r="C121" t="str">
        <f>"9781317088455"</f>
        <v>9781317088455</v>
      </c>
      <c r="D121" t="s">
        <v>176</v>
      </c>
      <c r="E121" t="s">
        <v>867</v>
      </c>
      <c r="F121" t="s">
        <v>916</v>
      </c>
      <c r="G121" t="s">
        <v>1284</v>
      </c>
    </row>
    <row r="122" spans="1:7" x14ac:dyDescent="0.35">
      <c r="A122" t="s">
        <v>188</v>
      </c>
      <c r="B122" t="str">
        <f>"9781138036819"</f>
        <v>9781138036819</v>
      </c>
      <c r="C122" t="str">
        <f>"9781351712941"</f>
        <v>9781351712941</v>
      </c>
      <c r="D122" t="s">
        <v>176</v>
      </c>
      <c r="E122" t="s">
        <v>867</v>
      </c>
      <c r="F122" t="s">
        <v>920</v>
      </c>
      <c r="G122" t="s">
        <v>1285</v>
      </c>
    </row>
    <row r="123" spans="1:7" x14ac:dyDescent="0.35">
      <c r="A123" t="s">
        <v>113</v>
      </c>
      <c r="B123" t="str">
        <f>"9783736994942"</f>
        <v>9783736994942</v>
      </c>
      <c r="C123" t="str">
        <f>"9783736984943"</f>
        <v>9783736984943</v>
      </c>
      <c r="D123" t="s">
        <v>114</v>
      </c>
      <c r="E123" t="s">
        <v>114</v>
      </c>
      <c r="F123" t="s">
        <v>700</v>
      </c>
      <c r="G123" t="s">
        <v>1286</v>
      </c>
    </row>
    <row r="124" spans="1:7" x14ac:dyDescent="0.35">
      <c r="A124" t="s">
        <v>115</v>
      </c>
      <c r="B124" t="str">
        <f>"9783736995031"</f>
        <v>9783736995031</v>
      </c>
      <c r="C124" t="str">
        <f>"9783736985032"</f>
        <v>9783736985032</v>
      </c>
      <c r="D124" t="s">
        <v>114</v>
      </c>
      <c r="E124" t="s">
        <v>114</v>
      </c>
      <c r="F124" t="s">
        <v>703</v>
      </c>
      <c r="G124" t="s">
        <v>1287</v>
      </c>
    </row>
    <row r="125" spans="1:7" x14ac:dyDescent="0.35">
      <c r="A125" t="s">
        <v>203</v>
      </c>
      <c r="B125" t="str">
        <f>"9780754619369"</f>
        <v>9780754619369</v>
      </c>
      <c r="C125" t="str">
        <f>"9781351899710"</f>
        <v>9781351899710</v>
      </c>
      <c r="D125" t="s">
        <v>176</v>
      </c>
      <c r="E125" t="s">
        <v>867</v>
      </c>
      <c r="F125" t="s">
        <v>978</v>
      </c>
      <c r="G125" t="s">
        <v>1288</v>
      </c>
    </row>
    <row r="126" spans="1:7" x14ac:dyDescent="0.35">
      <c r="A126" t="s">
        <v>260</v>
      </c>
      <c r="B126" t="str">
        <f>"9781487500900"</f>
        <v>9781487500900</v>
      </c>
      <c r="C126" t="str">
        <f>"9781487512507"</f>
        <v>9781487512507</v>
      </c>
      <c r="D126" t="s">
        <v>226</v>
      </c>
      <c r="E126" t="s">
        <v>226</v>
      </c>
      <c r="F126" t="s">
        <v>1123</v>
      </c>
      <c r="G126" t="s">
        <v>1289</v>
      </c>
    </row>
    <row r="127" spans="1:7" x14ac:dyDescent="0.35">
      <c r="A127" t="s">
        <v>396</v>
      </c>
      <c r="B127" t="str">
        <f>"9781472807946"</f>
        <v>9781472807946</v>
      </c>
      <c r="C127" t="str">
        <f>"9781472822284"</f>
        <v>9781472822284</v>
      </c>
      <c r="D127" t="s">
        <v>376</v>
      </c>
      <c r="E127" t="s">
        <v>389</v>
      </c>
      <c r="F127" t="s">
        <v>397</v>
      </c>
      <c r="G127" t="s">
        <v>1290</v>
      </c>
    </row>
    <row r="128" spans="1:7" x14ac:dyDescent="0.35">
      <c r="A128" t="s">
        <v>5</v>
      </c>
      <c r="B128" t="str">
        <f>"9781532110535"</f>
        <v>9781532110535</v>
      </c>
      <c r="C128" t="str">
        <f>"9781680786446"</f>
        <v>9781680786446</v>
      </c>
      <c r="D128" t="s">
        <v>7</v>
      </c>
      <c r="E128" t="s">
        <v>335</v>
      </c>
      <c r="F128" t="s">
        <v>336</v>
      </c>
      <c r="G128" t="s">
        <v>1291</v>
      </c>
    </row>
    <row r="129" spans="1:7" x14ac:dyDescent="0.35">
      <c r="A129" t="s">
        <v>189</v>
      </c>
      <c r="B129" t="str">
        <f>"9780813335384"</f>
        <v>9780813335384</v>
      </c>
      <c r="C129" t="str">
        <f>"9780429977794"</f>
        <v>9780429977794</v>
      </c>
      <c r="D129" t="s">
        <v>176</v>
      </c>
      <c r="E129" t="s">
        <v>867</v>
      </c>
      <c r="F129" t="s">
        <v>925</v>
      </c>
      <c r="G129" t="s">
        <v>1292</v>
      </c>
    </row>
    <row r="130" spans="1:7" x14ac:dyDescent="0.35">
      <c r="A130" t="s">
        <v>242</v>
      </c>
      <c r="B130" t="str">
        <f>"9781487500498"</f>
        <v>9781487500498</v>
      </c>
      <c r="C130" t="str">
        <f>"9781487511159"</f>
        <v>9781487511159</v>
      </c>
      <c r="D130" t="s">
        <v>226</v>
      </c>
      <c r="E130" t="s">
        <v>226</v>
      </c>
      <c r="F130" t="s">
        <v>1076</v>
      </c>
      <c r="G130" t="s">
        <v>1293</v>
      </c>
    </row>
    <row r="131" spans="1:7" x14ac:dyDescent="0.35">
      <c r="A131" t="s">
        <v>12</v>
      </c>
      <c r="B131" t="str">
        <f>"9781618116611"</f>
        <v>9781618116611</v>
      </c>
      <c r="C131" t="str">
        <f>"9781618116628"</f>
        <v>9781618116628</v>
      </c>
      <c r="D131" t="s">
        <v>9</v>
      </c>
      <c r="E131" t="s">
        <v>9</v>
      </c>
      <c r="F131" t="s">
        <v>353</v>
      </c>
      <c r="G131" t="s">
        <v>1294</v>
      </c>
    </row>
    <row r="132" spans="1:7" x14ac:dyDescent="0.35">
      <c r="A132" t="s">
        <v>61</v>
      </c>
      <c r="B132" t="str">
        <f>"9788024637112"</f>
        <v>9788024637112</v>
      </c>
      <c r="C132" t="str">
        <f>"9788024637372"</f>
        <v>9788024637372</v>
      </c>
      <c r="D132" t="s">
        <v>62</v>
      </c>
      <c r="E132" t="s">
        <v>62</v>
      </c>
      <c r="F132" t="s">
        <v>527</v>
      </c>
      <c r="G132" t="s">
        <v>1295</v>
      </c>
    </row>
    <row r="133" spans="1:7" x14ac:dyDescent="0.35">
      <c r="A133" t="s">
        <v>243</v>
      </c>
      <c r="B133" t="str">
        <f>"9781487501723"</f>
        <v>9781487501723</v>
      </c>
      <c r="C133" t="str">
        <f>"9781487513825"</f>
        <v>9781487513825</v>
      </c>
      <c r="D133" t="s">
        <v>226</v>
      </c>
      <c r="E133" t="s">
        <v>226</v>
      </c>
      <c r="F133" t="s">
        <v>1080</v>
      </c>
      <c r="G133" t="s">
        <v>1296</v>
      </c>
    </row>
    <row r="134" spans="1:7" x14ac:dyDescent="0.35">
      <c r="A134" t="s">
        <v>33</v>
      </c>
      <c r="B134" t="str">
        <f>"9789633862049"</f>
        <v>9789633862049</v>
      </c>
      <c r="C134" t="str">
        <f>"9789633862056"</f>
        <v>9789633862056</v>
      </c>
      <c r="D134" t="s">
        <v>31</v>
      </c>
      <c r="E134" t="s">
        <v>31</v>
      </c>
      <c r="F134" t="s">
        <v>462</v>
      </c>
      <c r="G134" t="s">
        <v>1297</v>
      </c>
    </row>
    <row r="135" spans="1:7" x14ac:dyDescent="0.35">
      <c r="A135" t="s">
        <v>145</v>
      </c>
      <c r="B135" t="str">
        <f>"9783319785882"</f>
        <v>9783319785882</v>
      </c>
      <c r="C135" t="str">
        <f>"9783319785899"</f>
        <v>9783319785899</v>
      </c>
      <c r="D135" t="s">
        <v>144</v>
      </c>
      <c r="E135" t="s">
        <v>745</v>
      </c>
      <c r="F135" t="s">
        <v>786</v>
      </c>
      <c r="G135" t="s">
        <v>1298</v>
      </c>
    </row>
    <row r="136" spans="1:7" x14ac:dyDescent="0.35">
      <c r="A136" t="s">
        <v>103</v>
      </c>
      <c r="B136" t="str">
        <f>"9781508177326"</f>
        <v>9781508177326</v>
      </c>
      <c r="C136" t="str">
        <f>"9781508177333"</f>
        <v>9781508177333</v>
      </c>
      <c r="D136" t="s">
        <v>105</v>
      </c>
      <c r="E136" t="s">
        <v>681</v>
      </c>
      <c r="F136" t="s">
        <v>682</v>
      </c>
      <c r="G136" t="s">
        <v>1299</v>
      </c>
    </row>
    <row r="137" spans="1:7" x14ac:dyDescent="0.35">
      <c r="A137" t="s">
        <v>5</v>
      </c>
      <c r="B137" t="str">
        <f>"9781502627445"</f>
        <v>9781502627445</v>
      </c>
      <c r="C137" t="str">
        <f>"9781502627377"</f>
        <v>9781502627377</v>
      </c>
      <c r="D137" t="s">
        <v>28</v>
      </c>
      <c r="E137" t="s">
        <v>28</v>
      </c>
      <c r="F137" t="s">
        <v>448</v>
      </c>
      <c r="G137" t="s">
        <v>1300</v>
      </c>
    </row>
    <row r="138" spans="1:7" x14ac:dyDescent="0.35">
      <c r="A138" t="s">
        <v>190</v>
      </c>
      <c r="B138" t="str">
        <f>"9780815377245"</f>
        <v>9780815377245</v>
      </c>
      <c r="C138" t="str">
        <f>"9781351234450"</f>
        <v>9781351234450</v>
      </c>
      <c r="D138" t="s">
        <v>176</v>
      </c>
      <c r="E138" t="s">
        <v>867</v>
      </c>
      <c r="F138" t="s">
        <v>929</v>
      </c>
      <c r="G138" t="s">
        <v>1301</v>
      </c>
    </row>
    <row r="139" spans="1:7" x14ac:dyDescent="0.35">
      <c r="A139" t="s">
        <v>124</v>
      </c>
      <c r="B139" t="str">
        <f>"9783957100375"</f>
        <v>9783957100375</v>
      </c>
      <c r="C139" t="str">
        <f>"9783957101372"</f>
        <v>9783957101372</v>
      </c>
      <c r="D139" t="s">
        <v>125</v>
      </c>
      <c r="E139" t="s">
        <v>125</v>
      </c>
      <c r="F139" t="s">
        <v>728</v>
      </c>
      <c r="G139" t="s">
        <v>1302</v>
      </c>
    </row>
    <row r="140" spans="1:7" x14ac:dyDescent="0.35">
      <c r="A140" t="s">
        <v>17</v>
      </c>
      <c r="B140" t="str">
        <f>"9781785339783"</f>
        <v>9781785339783</v>
      </c>
      <c r="C140" t="str">
        <f>"9781785339790"</f>
        <v>9781785339790</v>
      </c>
      <c r="D140" t="s">
        <v>16</v>
      </c>
      <c r="E140" t="s">
        <v>16</v>
      </c>
      <c r="F140" t="s">
        <v>363</v>
      </c>
      <c r="G140" t="s">
        <v>1303</v>
      </c>
    </row>
    <row r="141" spans="1:7" x14ac:dyDescent="0.35">
      <c r="A141" t="s">
        <v>191</v>
      </c>
      <c r="B141" t="str">
        <f>"9781138569768"</f>
        <v>9781138569768</v>
      </c>
      <c r="C141" t="str">
        <f>"9781351337182"</f>
        <v>9781351337182</v>
      </c>
      <c r="D141" t="s">
        <v>176</v>
      </c>
      <c r="E141" t="s">
        <v>867</v>
      </c>
      <c r="F141" t="s">
        <v>932</v>
      </c>
      <c r="G141" t="s">
        <v>1304</v>
      </c>
    </row>
    <row r="142" spans="1:7" x14ac:dyDescent="0.35">
      <c r="A142" t="s">
        <v>156</v>
      </c>
      <c r="B142" t="str">
        <f>"9789462652217"</f>
        <v>9789462652217</v>
      </c>
      <c r="C142" t="str">
        <f>"9789462652224"</f>
        <v>9789462652224</v>
      </c>
      <c r="D142" t="s">
        <v>157</v>
      </c>
      <c r="E142" t="s">
        <v>157</v>
      </c>
      <c r="F142" t="s">
        <v>822</v>
      </c>
      <c r="G142" t="s">
        <v>1305</v>
      </c>
    </row>
    <row r="143" spans="1:7" x14ac:dyDescent="0.35">
      <c r="A143" t="s">
        <v>49</v>
      </c>
      <c r="B143" t="str">
        <f>""</f>
        <v/>
      </c>
      <c r="C143" t="str">
        <f>"9780737750805"</f>
        <v>9780737750805</v>
      </c>
      <c r="D143" t="s">
        <v>51</v>
      </c>
      <c r="E143" t="s">
        <v>50</v>
      </c>
      <c r="F143" t="s">
        <v>494</v>
      </c>
      <c r="G143" t="s">
        <v>1306</v>
      </c>
    </row>
    <row r="144" spans="1:7" x14ac:dyDescent="0.35">
      <c r="A144" t="s">
        <v>387</v>
      </c>
      <c r="B144" t="str">
        <f>"9781472828347"</f>
        <v>9781472828347</v>
      </c>
      <c r="C144" t="str">
        <f>"9781472828361"</f>
        <v>9781472828361</v>
      </c>
      <c r="D144" t="s">
        <v>376</v>
      </c>
      <c r="E144" t="s">
        <v>389</v>
      </c>
      <c r="F144" t="s">
        <v>390</v>
      </c>
      <c r="G144" t="s">
        <v>1307</v>
      </c>
    </row>
    <row r="145" spans="1:7" x14ac:dyDescent="0.35">
      <c r="A145" t="s">
        <v>88</v>
      </c>
      <c r="B145" t="str">
        <f>"9781536143553"</f>
        <v>9781536143553</v>
      </c>
      <c r="C145" t="str">
        <f>"9781536143560"</f>
        <v>9781536143560</v>
      </c>
      <c r="D145" t="s">
        <v>83</v>
      </c>
      <c r="E145" t="s">
        <v>610</v>
      </c>
      <c r="F145" t="s">
        <v>611</v>
      </c>
      <c r="G145" t="s">
        <v>1308</v>
      </c>
    </row>
    <row r="146" spans="1:7" x14ac:dyDescent="0.35">
      <c r="A146" t="s">
        <v>204</v>
      </c>
      <c r="B146" t="str">
        <f>"9781138386211"</f>
        <v>9781138386211</v>
      </c>
      <c r="C146" t="str">
        <f>"9780429762413"</f>
        <v>9780429762413</v>
      </c>
      <c r="D146" t="s">
        <v>176</v>
      </c>
      <c r="E146" t="s">
        <v>867</v>
      </c>
      <c r="F146" t="s">
        <v>980</v>
      </c>
      <c r="G146" t="s">
        <v>1309</v>
      </c>
    </row>
    <row r="147" spans="1:7" x14ac:dyDescent="0.35">
      <c r="A147" t="s">
        <v>79</v>
      </c>
      <c r="B147" t="str">
        <f>"9780773555204"</f>
        <v>9780773555204</v>
      </c>
      <c r="C147" t="str">
        <f>"9780773556164"</f>
        <v>9780773556164</v>
      </c>
      <c r="D147" t="s">
        <v>71</v>
      </c>
      <c r="E147" t="s">
        <v>71</v>
      </c>
      <c r="F147" t="s">
        <v>547</v>
      </c>
      <c r="G147" t="s">
        <v>1310</v>
      </c>
    </row>
    <row r="148" spans="1:7" x14ac:dyDescent="0.35">
      <c r="A148" t="s">
        <v>192</v>
      </c>
      <c r="B148" t="str">
        <f>"9781138466463"</f>
        <v>9781138466463</v>
      </c>
      <c r="C148" t="str">
        <f>"9780429628320"</f>
        <v>9780429628320</v>
      </c>
      <c r="D148" t="s">
        <v>176</v>
      </c>
      <c r="E148" t="s">
        <v>867</v>
      </c>
      <c r="F148" t="s">
        <v>936</v>
      </c>
      <c r="G148" t="s">
        <v>1311</v>
      </c>
    </row>
    <row r="149" spans="1:7" x14ac:dyDescent="0.35">
      <c r="A149" t="s">
        <v>10</v>
      </c>
      <c r="B149" t="str">
        <f>"9781618117366"</f>
        <v>9781618117366</v>
      </c>
      <c r="C149" t="str">
        <f>"9781618117373"</f>
        <v>9781618117373</v>
      </c>
      <c r="D149" t="s">
        <v>9</v>
      </c>
      <c r="E149" t="s">
        <v>9</v>
      </c>
      <c r="F149" t="s">
        <v>346</v>
      </c>
      <c r="G149" t="s">
        <v>1312</v>
      </c>
    </row>
    <row r="150" spans="1:7" x14ac:dyDescent="0.35">
      <c r="A150" t="s">
        <v>261</v>
      </c>
      <c r="B150" t="str">
        <f>"9780802060037"</f>
        <v>9780802060037</v>
      </c>
      <c r="C150" t="str">
        <f>"9781487575953"</f>
        <v>9781487575953</v>
      </c>
      <c r="D150" t="s">
        <v>226</v>
      </c>
      <c r="E150" t="s">
        <v>226</v>
      </c>
      <c r="F150" t="s">
        <v>1126</v>
      </c>
      <c r="G150" t="s">
        <v>1313</v>
      </c>
    </row>
    <row r="151" spans="1:7" x14ac:dyDescent="0.35">
      <c r="A151" t="s">
        <v>244</v>
      </c>
      <c r="B151" t="str">
        <f>"9781487577278"</f>
        <v>9781487577278</v>
      </c>
      <c r="C151" t="str">
        <f>"9781487576554"</f>
        <v>9781487576554</v>
      </c>
      <c r="D151" t="s">
        <v>226</v>
      </c>
      <c r="E151" t="s">
        <v>226</v>
      </c>
      <c r="F151" t="s">
        <v>1083</v>
      </c>
      <c r="G151" t="s">
        <v>1314</v>
      </c>
    </row>
    <row r="152" spans="1:7" x14ac:dyDescent="0.35">
      <c r="A152" t="s">
        <v>94</v>
      </c>
      <c r="B152" t="str">
        <f>"9783631748626"</f>
        <v>9783631748626</v>
      </c>
      <c r="C152" t="str">
        <f>"9783631760598"</f>
        <v>9783631760598</v>
      </c>
      <c r="D152" t="s">
        <v>93</v>
      </c>
      <c r="E152" t="s">
        <v>93</v>
      </c>
      <c r="F152" t="s">
        <v>642</v>
      </c>
      <c r="G152" t="s">
        <v>1315</v>
      </c>
    </row>
    <row r="153" spans="1:7" x14ac:dyDescent="0.35">
      <c r="A153" t="s">
        <v>116</v>
      </c>
      <c r="B153" t="str">
        <f>"9783960671824"</f>
        <v>9783960671824</v>
      </c>
      <c r="C153" t="str">
        <f>"9783960676829"</f>
        <v>9783960676829</v>
      </c>
      <c r="D153" t="s">
        <v>108</v>
      </c>
      <c r="E153" t="s">
        <v>707</v>
      </c>
      <c r="F153" t="s">
        <v>708</v>
      </c>
      <c r="G153" t="s">
        <v>1316</v>
      </c>
    </row>
    <row r="154" spans="1:7" x14ac:dyDescent="0.35">
      <c r="A154" t="s">
        <v>262</v>
      </c>
      <c r="B154" t="str">
        <f>"9781487502638"</f>
        <v>9781487502638</v>
      </c>
      <c r="C154" t="str">
        <f>"9781487515706"</f>
        <v>9781487515706</v>
      </c>
      <c r="D154" t="s">
        <v>226</v>
      </c>
      <c r="E154" t="s">
        <v>226</v>
      </c>
      <c r="F154" t="s">
        <v>1129</v>
      </c>
      <c r="G154" t="s">
        <v>1317</v>
      </c>
    </row>
    <row r="155" spans="1:7" x14ac:dyDescent="0.35">
      <c r="A155" t="s">
        <v>393</v>
      </c>
      <c r="B155" t="str">
        <f>"9781472833440"</f>
        <v>9781472833440</v>
      </c>
      <c r="C155" t="str">
        <f>"9781472833464"</f>
        <v>9781472833464</v>
      </c>
      <c r="D155" t="s">
        <v>376</v>
      </c>
      <c r="E155" t="s">
        <v>389</v>
      </c>
      <c r="F155" t="s">
        <v>394</v>
      </c>
      <c r="G155" t="s">
        <v>1318</v>
      </c>
    </row>
    <row r="156" spans="1:7" x14ac:dyDescent="0.35">
      <c r="A156" t="s">
        <v>21</v>
      </c>
      <c r="B156" t="str">
        <f>"9781912390144"</f>
        <v>9781912390144</v>
      </c>
      <c r="C156" t="str">
        <f>"9781912866267"</f>
        <v>9781912866267</v>
      </c>
      <c r="D156" t="s">
        <v>20</v>
      </c>
      <c r="E156" t="s">
        <v>20</v>
      </c>
      <c r="F156" t="s">
        <v>432</v>
      </c>
      <c r="G156" t="s">
        <v>1319</v>
      </c>
    </row>
    <row r="157" spans="1:7" x14ac:dyDescent="0.35">
      <c r="A157" t="s">
        <v>22</v>
      </c>
      <c r="B157" t="str">
        <f>"9781910777749"</f>
        <v>9781910777749</v>
      </c>
      <c r="C157" t="str">
        <f>"9781912866977"</f>
        <v>9781912866977</v>
      </c>
      <c r="D157" t="s">
        <v>20</v>
      </c>
      <c r="E157" t="s">
        <v>20</v>
      </c>
      <c r="F157" t="s">
        <v>436</v>
      </c>
      <c r="G157" t="s">
        <v>1320</v>
      </c>
    </row>
    <row r="158" spans="1:7" x14ac:dyDescent="0.35">
      <c r="A158" t="s">
        <v>263</v>
      </c>
      <c r="B158" t="str">
        <f>"9781487573287"</f>
        <v>9781487573287</v>
      </c>
      <c r="C158" t="str">
        <f>"9781487584467"</f>
        <v>9781487584467</v>
      </c>
      <c r="D158" t="s">
        <v>226</v>
      </c>
      <c r="E158" t="s">
        <v>226</v>
      </c>
      <c r="F158" t="s">
        <v>1126</v>
      </c>
      <c r="G158" t="s">
        <v>1321</v>
      </c>
    </row>
    <row r="159" spans="1:7" x14ac:dyDescent="0.35">
      <c r="A159" t="s">
        <v>205</v>
      </c>
      <c r="B159" t="str">
        <f>"9781138496316"</f>
        <v>9781138496316</v>
      </c>
      <c r="C159" t="str">
        <f>"9781351022170"</f>
        <v>9781351022170</v>
      </c>
      <c r="D159" t="s">
        <v>176</v>
      </c>
      <c r="E159" t="s">
        <v>867</v>
      </c>
      <c r="F159" t="s">
        <v>982</v>
      </c>
      <c r="G159" t="s">
        <v>1322</v>
      </c>
    </row>
    <row r="160" spans="1:7" x14ac:dyDescent="0.35">
      <c r="A160" t="s">
        <v>95</v>
      </c>
      <c r="B160" t="str">
        <f>"9783631770405"</f>
        <v>9783631770405</v>
      </c>
      <c r="C160" t="str">
        <f>"9783631783382"</f>
        <v>9783631783382</v>
      </c>
      <c r="D160" t="s">
        <v>93</v>
      </c>
      <c r="E160" t="s">
        <v>93</v>
      </c>
      <c r="F160" t="s">
        <v>645</v>
      </c>
      <c r="G160" t="s">
        <v>1323</v>
      </c>
    </row>
    <row r="161" spans="1:7" x14ac:dyDescent="0.35">
      <c r="A161" t="s">
        <v>117</v>
      </c>
      <c r="B161" t="str">
        <f>"9783518060728"</f>
        <v>9783518060728</v>
      </c>
      <c r="C161" t="str">
        <f>"9783518737873"</f>
        <v>9783518737873</v>
      </c>
      <c r="D161" t="s">
        <v>118</v>
      </c>
      <c r="E161" t="s">
        <v>118</v>
      </c>
      <c r="F161" t="s">
        <v>711</v>
      </c>
      <c r="G161" t="s">
        <v>1324</v>
      </c>
    </row>
    <row r="162" spans="1:7" x14ac:dyDescent="0.35">
      <c r="A162" t="s">
        <v>416</v>
      </c>
      <c r="B162" t="str">
        <f>"9781771333337"</f>
        <v>9781771333337</v>
      </c>
      <c r="C162" t="str">
        <f>"9781771333368"</f>
        <v>9781771333368</v>
      </c>
      <c r="D162" t="s">
        <v>418</v>
      </c>
      <c r="E162" t="s">
        <v>421</v>
      </c>
      <c r="F162" t="s">
        <v>422</v>
      </c>
      <c r="G162" t="s">
        <v>1325</v>
      </c>
    </row>
    <row r="163" spans="1:7" x14ac:dyDescent="0.35">
      <c r="A163" t="s">
        <v>206</v>
      </c>
      <c r="B163" t="str">
        <f>"9780367303877"</f>
        <v>9780367303877</v>
      </c>
      <c r="C163" t="str">
        <f>"9781000240856"</f>
        <v>9781000240856</v>
      </c>
      <c r="D163" t="s">
        <v>176</v>
      </c>
      <c r="E163" t="s">
        <v>867</v>
      </c>
      <c r="F163" t="s">
        <v>986</v>
      </c>
      <c r="G163" t="s">
        <v>1326</v>
      </c>
    </row>
    <row r="164" spans="1:7" x14ac:dyDescent="0.35">
      <c r="A164" t="s">
        <v>207</v>
      </c>
      <c r="B164" t="str">
        <f>"9780367333768"</f>
        <v>9780367333768</v>
      </c>
      <c r="C164" t="str">
        <f>"9781000134841"</f>
        <v>9781000134841</v>
      </c>
      <c r="D164" t="s">
        <v>176</v>
      </c>
      <c r="E164" t="s">
        <v>867</v>
      </c>
      <c r="F164" t="s">
        <v>564</v>
      </c>
      <c r="G164" t="s">
        <v>1327</v>
      </c>
    </row>
    <row r="165" spans="1:7" x14ac:dyDescent="0.35">
      <c r="A165" t="s">
        <v>193</v>
      </c>
      <c r="B165" t="str">
        <f>"9780765606242"</f>
        <v>9780765606242</v>
      </c>
      <c r="C165" t="str">
        <f>"9781315500089"</f>
        <v>9781315500089</v>
      </c>
      <c r="D165" t="s">
        <v>176</v>
      </c>
      <c r="E165" t="s">
        <v>867</v>
      </c>
      <c r="F165" t="s">
        <v>940</v>
      </c>
      <c r="G165" t="s">
        <v>1328</v>
      </c>
    </row>
    <row r="166" spans="1:7" x14ac:dyDescent="0.35">
      <c r="A166" t="s">
        <v>96</v>
      </c>
      <c r="B166" t="str">
        <f>"9783631678718"</f>
        <v>9783631678718</v>
      </c>
      <c r="C166" t="str">
        <f>"9783653070040"</f>
        <v>9783653070040</v>
      </c>
      <c r="D166" t="s">
        <v>93</v>
      </c>
      <c r="E166" t="s">
        <v>93</v>
      </c>
      <c r="F166" t="s">
        <v>649</v>
      </c>
      <c r="G166" t="s">
        <v>1329</v>
      </c>
    </row>
    <row r="167" spans="1:7" x14ac:dyDescent="0.35">
      <c r="A167" t="s">
        <v>401</v>
      </c>
      <c r="B167" t="str">
        <f>"9781472835321"</f>
        <v>9781472835321</v>
      </c>
      <c r="C167" t="str">
        <f>"9781472835314"</f>
        <v>9781472835314</v>
      </c>
      <c r="D167" t="s">
        <v>376</v>
      </c>
      <c r="E167" t="s">
        <v>389</v>
      </c>
      <c r="F167" t="s">
        <v>390</v>
      </c>
      <c r="G167" t="s">
        <v>1330</v>
      </c>
    </row>
    <row r="168" spans="1:7" x14ac:dyDescent="0.35">
      <c r="A168" t="s">
        <v>158</v>
      </c>
      <c r="B168" t="str">
        <f>"9783030249779"</f>
        <v>9783030249779</v>
      </c>
      <c r="C168" t="str">
        <f>"9783030249786"</f>
        <v>9783030249786</v>
      </c>
      <c r="D168" t="s">
        <v>144</v>
      </c>
      <c r="E168" t="s">
        <v>745</v>
      </c>
      <c r="F168" t="s">
        <v>825</v>
      </c>
      <c r="G168" t="s">
        <v>1331</v>
      </c>
    </row>
    <row r="169" spans="1:7" x14ac:dyDescent="0.35">
      <c r="A169" t="s">
        <v>214</v>
      </c>
      <c r="B169" t="str">
        <f>"9781138717220"</f>
        <v>9781138717220</v>
      </c>
      <c r="C169" t="str">
        <f>"9781351767132"</f>
        <v>9781351767132</v>
      </c>
      <c r="D169" t="s">
        <v>176</v>
      </c>
      <c r="E169" t="s">
        <v>867</v>
      </c>
      <c r="F169" t="s">
        <v>1016</v>
      </c>
      <c r="G169" t="s">
        <v>1332</v>
      </c>
    </row>
    <row r="170" spans="1:7" x14ac:dyDescent="0.35">
      <c r="A170" t="s">
        <v>194</v>
      </c>
      <c r="B170" t="str">
        <f>"9780367279158"</f>
        <v>9780367279158</v>
      </c>
      <c r="C170" t="str">
        <f>"9781000710069"</f>
        <v>9781000710069</v>
      </c>
      <c r="D170" t="s">
        <v>176</v>
      </c>
      <c r="E170" t="s">
        <v>867</v>
      </c>
      <c r="F170" t="s">
        <v>943</v>
      </c>
      <c r="G170" t="s">
        <v>1333</v>
      </c>
    </row>
    <row r="171" spans="1:7" x14ac:dyDescent="0.35">
      <c r="A171" t="s">
        <v>100</v>
      </c>
      <c r="B171" t="str">
        <f>"9783631785560"</f>
        <v>9783631785560</v>
      </c>
      <c r="C171" t="str">
        <f>"9783631790267"</f>
        <v>9783631790267</v>
      </c>
      <c r="D171" t="s">
        <v>93</v>
      </c>
      <c r="E171" t="s">
        <v>93</v>
      </c>
      <c r="F171" t="s">
        <v>669</v>
      </c>
      <c r="G171" t="s">
        <v>1334</v>
      </c>
    </row>
    <row r="172" spans="1:7" x14ac:dyDescent="0.35">
      <c r="A172" t="s">
        <v>97</v>
      </c>
      <c r="B172" t="str">
        <f>"9783631792971"</f>
        <v>9783631792971</v>
      </c>
      <c r="C172" t="str">
        <f>"9783631797075"</f>
        <v>9783631797075</v>
      </c>
      <c r="D172" t="s">
        <v>93</v>
      </c>
      <c r="E172" t="s">
        <v>93</v>
      </c>
      <c r="F172" t="s">
        <v>653</v>
      </c>
      <c r="G172" t="s">
        <v>1335</v>
      </c>
    </row>
    <row r="173" spans="1:7" x14ac:dyDescent="0.35">
      <c r="A173" t="s">
        <v>208</v>
      </c>
      <c r="B173" t="str">
        <f>"9780367255756"</f>
        <v>9780367255756</v>
      </c>
      <c r="C173" t="str">
        <f>"9781000710052"</f>
        <v>9781000710052</v>
      </c>
      <c r="D173" t="s">
        <v>176</v>
      </c>
      <c r="E173" t="s">
        <v>867</v>
      </c>
      <c r="F173" t="s">
        <v>993</v>
      </c>
      <c r="G173" t="s">
        <v>1336</v>
      </c>
    </row>
    <row r="174" spans="1:7" x14ac:dyDescent="0.35">
      <c r="A174" t="s">
        <v>209</v>
      </c>
      <c r="B174" t="str">
        <f>"9780367199807"</f>
        <v>9780367199807</v>
      </c>
      <c r="C174" t="str">
        <f>"9780429521249"</f>
        <v>9780429521249</v>
      </c>
      <c r="D174" t="s">
        <v>176</v>
      </c>
      <c r="E174" t="s">
        <v>867</v>
      </c>
      <c r="F174" t="s">
        <v>997</v>
      </c>
      <c r="G174" t="s">
        <v>1337</v>
      </c>
    </row>
    <row r="175" spans="1:7" x14ac:dyDescent="0.35">
      <c r="A175" t="s">
        <v>11</v>
      </c>
      <c r="B175" t="str">
        <f>"9781618119681"</f>
        <v>9781618119681</v>
      </c>
      <c r="C175" t="str">
        <f>"9781618119698"</f>
        <v>9781618119698</v>
      </c>
      <c r="D175" t="s">
        <v>9</v>
      </c>
      <c r="E175" t="s">
        <v>9</v>
      </c>
      <c r="F175" t="s">
        <v>350</v>
      </c>
      <c r="G175" t="s">
        <v>1338</v>
      </c>
    </row>
    <row r="176" spans="1:7" x14ac:dyDescent="0.35">
      <c r="A176" t="s">
        <v>13</v>
      </c>
      <c r="B176" t="str">
        <f>"9781644692387"</f>
        <v>9781644692387</v>
      </c>
      <c r="C176" t="str">
        <f>"9781644692394"</f>
        <v>9781644692394</v>
      </c>
      <c r="D176" t="s">
        <v>9</v>
      </c>
      <c r="E176" t="s">
        <v>9</v>
      </c>
      <c r="F176" t="s">
        <v>356</v>
      </c>
      <c r="G176" t="s">
        <v>1339</v>
      </c>
    </row>
    <row r="177" spans="1:7" x14ac:dyDescent="0.35">
      <c r="A177" t="s">
        <v>245</v>
      </c>
      <c r="B177" t="str">
        <f>"9781487505196"</f>
        <v>9781487505196</v>
      </c>
      <c r="C177" t="str">
        <f>"9781487531720"</f>
        <v>9781487531720</v>
      </c>
      <c r="D177" t="s">
        <v>226</v>
      </c>
      <c r="E177" t="s">
        <v>1086</v>
      </c>
      <c r="F177" t="s">
        <v>1087</v>
      </c>
      <c r="G177" t="s">
        <v>1340</v>
      </c>
    </row>
    <row r="178" spans="1:7" x14ac:dyDescent="0.35">
      <c r="A178" t="s">
        <v>267</v>
      </c>
      <c r="B178" t="str">
        <f>"9781487506001"</f>
        <v>9781487506001</v>
      </c>
      <c r="C178" t="str">
        <f>"9781487533090"</f>
        <v>9781487533090</v>
      </c>
      <c r="D178" t="s">
        <v>226</v>
      </c>
      <c r="E178" t="s">
        <v>1086</v>
      </c>
      <c r="F178" t="s">
        <v>1144</v>
      </c>
      <c r="G178" t="s">
        <v>1341</v>
      </c>
    </row>
    <row r="179" spans="1:7" x14ac:dyDescent="0.35">
      <c r="A179" t="s">
        <v>246</v>
      </c>
      <c r="B179" t="str">
        <f>"9781442630772"</f>
        <v>9781442630772</v>
      </c>
      <c r="C179" t="str">
        <f>"9781442630765"</f>
        <v>9781442630765</v>
      </c>
      <c r="D179" t="s">
        <v>226</v>
      </c>
      <c r="E179" t="s">
        <v>226</v>
      </c>
      <c r="F179" t="s">
        <v>1090</v>
      </c>
      <c r="G179" t="s">
        <v>1342</v>
      </c>
    </row>
    <row r="180" spans="1:7" x14ac:dyDescent="0.35">
      <c r="A180" t="s">
        <v>247</v>
      </c>
      <c r="B180" t="str">
        <f>"9781487504687"</f>
        <v>9781487504687</v>
      </c>
      <c r="C180" t="str">
        <f>"9781487530693"</f>
        <v>9781487530693</v>
      </c>
      <c r="D180" t="s">
        <v>226</v>
      </c>
      <c r="E180" t="s">
        <v>226</v>
      </c>
      <c r="F180" t="s">
        <v>563</v>
      </c>
      <c r="G180" t="s">
        <v>1343</v>
      </c>
    </row>
    <row r="181" spans="1:7" x14ac:dyDescent="0.35">
      <c r="A181" t="s">
        <v>119</v>
      </c>
      <c r="B181" t="str">
        <f>"9783868813623"</f>
        <v>9783868813623</v>
      </c>
      <c r="C181" t="str">
        <f>"9783864143052"</f>
        <v>9783864143052</v>
      </c>
      <c r="D181" t="s">
        <v>120</v>
      </c>
      <c r="E181" t="s">
        <v>120</v>
      </c>
      <c r="F181" t="s">
        <v>715</v>
      </c>
      <c r="G181" t="s">
        <v>1344</v>
      </c>
    </row>
    <row r="182" spans="1:7" x14ac:dyDescent="0.35">
      <c r="A182" t="s">
        <v>89</v>
      </c>
      <c r="B182" t="str">
        <f>"9781536170511"</f>
        <v>9781536170511</v>
      </c>
      <c r="C182" t="str">
        <f>"9781536170528"</f>
        <v>9781536170528</v>
      </c>
      <c r="D182" t="s">
        <v>83</v>
      </c>
      <c r="E182" t="s">
        <v>83</v>
      </c>
      <c r="F182" t="s">
        <v>615</v>
      </c>
      <c r="G182" t="s">
        <v>1345</v>
      </c>
    </row>
    <row r="183" spans="1:7" x14ac:dyDescent="0.35">
      <c r="A183" t="s">
        <v>621</v>
      </c>
      <c r="B183" t="str">
        <f>"9780253046703"</f>
        <v>9780253046703</v>
      </c>
      <c r="C183" t="str">
        <f>"9780253046734"</f>
        <v>9780253046734</v>
      </c>
      <c r="D183" t="s">
        <v>57</v>
      </c>
      <c r="E183" t="s">
        <v>57</v>
      </c>
      <c r="F183" t="s">
        <v>623</v>
      </c>
      <c r="G183" t="s">
        <v>1346</v>
      </c>
    </row>
    <row r="184" spans="1:7" x14ac:dyDescent="0.35">
      <c r="A184" t="s">
        <v>63</v>
      </c>
      <c r="B184" t="str">
        <f>"9782343080963"</f>
        <v>9782343080963</v>
      </c>
      <c r="C184" t="str">
        <f>"9782140004377"</f>
        <v>9782140004377</v>
      </c>
      <c r="D184" t="s">
        <v>65</v>
      </c>
      <c r="E184" t="s">
        <v>65</v>
      </c>
      <c r="F184" t="s">
        <v>533</v>
      </c>
      <c r="G184" t="s">
        <v>1347</v>
      </c>
    </row>
    <row r="185" spans="1:7" x14ac:dyDescent="0.35">
      <c r="A185" t="s">
        <v>66</v>
      </c>
      <c r="B185" t="str">
        <f>"9782296029651"</f>
        <v>9782296029651</v>
      </c>
      <c r="C185" t="str">
        <f>"9782296169661"</f>
        <v>9782296169661</v>
      </c>
      <c r="D185" t="s">
        <v>65</v>
      </c>
      <c r="E185" t="s">
        <v>65</v>
      </c>
      <c r="F185" t="s">
        <v>538</v>
      </c>
      <c r="G185" t="s">
        <v>1348</v>
      </c>
    </row>
    <row r="186" spans="1:7" x14ac:dyDescent="0.35">
      <c r="A186" t="s">
        <v>375</v>
      </c>
      <c r="B186" t="str">
        <f>"9781350098565"</f>
        <v>9781350098565</v>
      </c>
      <c r="C186" t="str">
        <f>"9781350098619"</f>
        <v>9781350098619</v>
      </c>
      <c r="D186" t="s">
        <v>376</v>
      </c>
      <c r="E186" t="s">
        <v>377</v>
      </c>
      <c r="F186" t="s">
        <v>378</v>
      </c>
      <c r="G186" t="s">
        <v>1349</v>
      </c>
    </row>
    <row r="187" spans="1:7" x14ac:dyDescent="0.35">
      <c r="A187" t="s">
        <v>404</v>
      </c>
      <c r="B187" t="str">
        <f>"9781408899090"</f>
        <v>9781408899090</v>
      </c>
      <c r="C187" t="str">
        <f>"9781526622891"</f>
        <v>9781526622891</v>
      </c>
      <c r="D187" t="s">
        <v>376</v>
      </c>
      <c r="E187" t="s">
        <v>376</v>
      </c>
      <c r="F187" t="s">
        <v>405</v>
      </c>
      <c r="G187" t="s">
        <v>1350</v>
      </c>
    </row>
    <row r="188" spans="1:7" x14ac:dyDescent="0.35">
      <c r="A188" t="s">
        <v>90</v>
      </c>
      <c r="B188" t="str">
        <f>"9781536176933"</f>
        <v>9781536176933</v>
      </c>
      <c r="C188" t="str">
        <f>"9781536176940"</f>
        <v>9781536176940</v>
      </c>
      <c r="D188" t="s">
        <v>83</v>
      </c>
      <c r="E188" t="s">
        <v>83</v>
      </c>
      <c r="F188" t="s">
        <v>618</v>
      </c>
      <c r="G188" t="s">
        <v>1351</v>
      </c>
    </row>
    <row r="189" spans="1:7" x14ac:dyDescent="0.35">
      <c r="A189" t="s">
        <v>171</v>
      </c>
      <c r="B189" t="str">
        <f>"9780312210342"</f>
        <v>9780312210342</v>
      </c>
      <c r="C189" t="str">
        <f>"9780230107243"</f>
        <v>9780230107243</v>
      </c>
      <c r="D189" t="s">
        <v>130</v>
      </c>
      <c r="E189" t="s">
        <v>745</v>
      </c>
      <c r="F189" t="s">
        <v>856</v>
      </c>
      <c r="G189" t="s">
        <v>1352</v>
      </c>
    </row>
    <row r="190" spans="1:7" x14ac:dyDescent="0.35">
      <c r="A190" t="s">
        <v>159</v>
      </c>
      <c r="B190" t="str">
        <f>"9780333738443"</f>
        <v>9780333738443</v>
      </c>
      <c r="C190" t="str">
        <f>"9780333984345"</f>
        <v>9780333984345</v>
      </c>
      <c r="D190" t="s">
        <v>136</v>
      </c>
      <c r="E190" t="s">
        <v>745</v>
      </c>
      <c r="F190" t="s">
        <v>827</v>
      </c>
      <c r="G190" t="s">
        <v>1353</v>
      </c>
    </row>
    <row r="191" spans="1:7" x14ac:dyDescent="0.35">
      <c r="A191" t="s">
        <v>146</v>
      </c>
      <c r="B191" t="str">
        <f>"9781403962645"</f>
        <v>9781403962645</v>
      </c>
      <c r="C191" t="str">
        <f>"9781403981271"</f>
        <v>9781403981271</v>
      </c>
      <c r="D191" t="s">
        <v>130</v>
      </c>
      <c r="E191" t="s">
        <v>745</v>
      </c>
      <c r="F191" t="s">
        <v>788</v>
      </c>
      <c r="G191" t="s">
        <v>1354</v>
      </c>
    </row>
    <row r="192" spans="1:7" x14ac:dyDescent="0.35">
      <c r="A192" t="s">
        <v>218</v>
      </c>
      <c r="B192" t="str">
        <f>"9780472132140"</f>
        <v>9780472132140</v>
      </c>
      <c r="C192" t="str">
        <f>"9780472127146"</f>
        <v>9780472127146</v>
      </c>
      <c r="D192" t="s">
        <v>216</v>
      </c>
      <c r="E192" t="s">
        <v>216</v>
      </c>
      <c r="F192" t="s">
        <v>1028</v>
      </c>
      <c r="G192" t="s">
        <v>1355</v>
      </c>
    </row>
    <row r="193" spans="1:7" x14ac:dyDescent="0.35">
      <c r="A193" t="s">
        <v>264</v>
      </c>
      <c r="B193" t="str">
        <f>"9781487501686"</f>
        <v>9781487501686</v>
      </c>
      <c r="C193" t="str">
        <f>"9781487513740"</f>
        <v>9781487513740</v>
      </c>
      <c r="D193" t="s">
        <v>226</v>
      </c>
      <c r="E193" t="s">
        <v>226</v>
      </c>
      <c r="F193" t="s">
        <v>1134</v>
      </c>
      <c r="G193" t="s">
        <v>1356</v>
      </c>
    </row>
    <row r="194" spans="1:7" x14ac:dyDescent="0.35">
      <c r="A194" t="s">
        <v>160</v>
      </c>
      <c r="B194" t="str">
        <f>"9783810038135"</f>
        <v>9783810038135</v>
      </c>
      <c r="C194" t="str">
        <f>"9783322809230"</f>
        <v>9783322809230</v>
      </c>
      <c r="D194" t="s">
        <v>134</v>
      </c>
      <c r="E194" t="s">
        <v>134</v>
      </c>
      <c r="F194" t="s">
        <v>830</v>
      </c>
      <c r="G194" t="s">
        <v>1357</v>
      </c>
    </row>
    <row r="195" spans="1:7" x14ac:dyDescent="0.35">
      <c r="A195" t="s">
        <v>147</v>
      </c>
      <c r="B195" t="str">
        <f>"9783790814644"</f>
        <v>9783790814644</v>
      </c>
      <c r="C195" t="str">
        <f>"9783642574641"</f>
        <v>9783642574641</v>
      </c>
      <c r="D195" t="s">
        <v>148</v>
      </c>
      <c r="E195" t="s">
        <v>794</v>
      </c>
      <c r="F195" t="s">
        <v>795</v>
      </c>
      <c r="G195" t="s">
        <v>1358</v>
      </c>
    </row>
    <row r="196" spans="1:7" x14ac:dyDescent="0.35">
      <c r="A196" t="s">
        <v>381</v>
      </c>
      <c r="B196" t="str">
        <f>"9781788313056"</f>
        <v>9781788313056</v>
      </c>
      <c r="C196" t="str">
        <f>"9781350142701"</f>
        <v>9781350142701</v>
      </c>
      <c r="D196" t="s">
        <v>376</v>
      </c>
      <c r="E196" t="s">
        <v>377</v>
      </c>
      <c r="F196" t="s">
        <v>382</v>
      </c>
      <c r="G196" t="s">
        <v>1359</v>
      </c>
    </row>
    <row r="197" spans="1:7" x14ac:dyDescent="0.35">
      <c r="A197" t="s">
        <v>23</v>
      </c>
      <c r="B197" t="str">
        <f>"9781789254587"</f>
        <v>9781789254587</v>
      </c>
      <c r="C197" t="str">
        <f>"9781789254617"</f>
        <v>9781789254617</v>
      </c>
      <c r="D197" t="s">
        <v>24</v>
      </c>
      <c r="E197" t="s">
        <v>24</v>
      </c>
      <c r="F197" t="s">
        <v>439</v>
      </c>
      <c r="G197" t="s">
        <v>1360</v>
      </c>
    </row>
    <row r="198" spans="1:7" x14ac:dyDescent="0.35">
      <c r="A198" t="s">
        <v>626</v>
      </c>
      <c r="B198" t="str">
        <f>""</f>
        <v/>
      </c>
      <c r="C198" t="str">
        <f>"9781612006048"</f>
        <v>9781612006048</v>
      </c>
      <c r="D198" t="s">
        <v>627</v>
      </c>
      <c r="E198" t="s">
        <v>629</v>
      </c>
      <c r="F198" t="s">
        <v>630</v>
      </c>
      <c r="G198" t="s">
        <v>1361</v>
      </c>
    </row>
    <row r="199" spans="1:7" x14ac:dyDescent="0.35">
      <c r="A199" t="s">
        <v>73</v>
      </c>
      <c r="B199" t="str">
        <f>"9780228001737"</f>
        <v>9780228001737</v>
      </c>
      <c r="C199" t="str">
        <f>"9780228003083"</f>
        <v>9780228003083</v>
      </c>
      <c r="D199" t="s">
        <v>71</v>
      </c>
      <c r="E199" t="s">
        <v>71</v>
      </c>
      <c r="F199" t="s">
        <v>556</v>
      </c>
      <c r="G199" t="s">
        <v>1362</v>
      </c>
    </row>
    <row r="200" spans="1:7" x14ac:dyDescent="0.35">
      <c r="A200" t="s">
        <v>74</v>
      </c>
      <c r="B200" t="str">
        <f>"9780228001348"</f>
        <v>9780228001348</v>
      </c>
      <c r="C200" t="str">
        <f>"9780228002734"</f>
        <v>9780228002734</v>
      </c>
      <c r="D200" t="s">
        <v>71</v>
      </c>
      <c r="E200" t="s">
        <v>71</v>
      </c>
      <c r="F200" t="s">
        <v>559</v>
      </c>
      <c r="G200" t="s">
        <v>1363</v>
      </c>
    </row>
    <row r="201" spans="1:7" x14ac:dyDescent="0.35">
      <c r="A201" t="s">
        <v>121</v>
      </c>
      <c r="B201" t="str">
        <f>"9783447114820"</f>
        <v>9783447114820</v>
      </c>
      <c r="C201" t="str">
        <f>"9783447390132"</f>
        <v>9783447390132</v>
      </c>
      <c r="D201" t="s">
        <v>122</v>
      </c>
      <c r="E201" t="s">
        <v>122</v>
      </c>
      <c r="F201" t="s">
        <v>719</v>
      </c>
      <c r="G201" t="s">
        <v>1364</v>
      </c>
    </row>
    <row r="202" spans="1:7" x14ac:dyDescent="0.35">
      <c r="A202" t="s">
        <v>271</v>
      </c>
      <c r="B202" t="str">
        <f>"9789041154286"</f>
        <v>9789041154286</v>
      </c>
      <c r="C202" t="str">
        <f>"9789041174482"</f>
        <v>9789041174482</v>
      </c>
      <c r="D202" t="s">
        <v>272</v>
      </c>
      <c r="E202" t="s">
        <v>272</v>
      </c>
      <c r="F202" t="s">
        <v>1157</v>
      </c>
      <c r="G202" t="s">
        <v>1365</v>
      </c>
    </row>
    <row r="203" spans="1:7" x14ac:dyDescent="0.35">
      <c r="A203" t="s">
        <v>195</v>
      </c>
      <c r="B203" t="str">
        <f>"9780367676414"</f>
        <v>9780367676414</v>
      </c>
      <c r="C203" t="str">
        <f>"9781000375480"</f>
        <v>9781000375480</v>
      </c>
      <c r="D203" t="s">
        <v>176</v>
      </c>
      <c r="E203" t="s">
        <v>867</v>
      </c>
      <c r="F203" t="s">
        <v>947</v>
      </c>
      <c r="G203" t="s">
        <v>1366</v>
      </c>
    </row>
    <row r="204" spans="1:7" x14ac:dyDescent="0.35">
      <c r="A204" t="s">
        <v>80</v>
      </c>
      <c r="B204" t="str">
        <f>"9780228005773"</f>
        <v>9780228005773</v>
      </c>
      <c r="C204" t="str">
        <f>"9780228007715"</f>
        <v>9780228007715</v>
      </c>
      <c r="D204" t="s">
        <v>71</v>
      </c>
      <c r="E204" t="s">
        <v>71</v>
      </c>
      <c r="F204" t="s">
        <v>581</v>
      </c>
      <c r="G204" t="s">
        <v>1367</v>
      </c>
    </row>
    <row r="205" spans="1:7" x14ac:dyDescent="0.35">
      <c r="A205" t="s">
        <v>161</v>
      </c>
      <c r="B205" t="str">
        <f>"9780333492611"</f>
        <v>9780333492611</v>
      </c>
      <c r="C205" t="str">
        <f>"9780230376076"</f>
        <v>9780230376076</v>
      </c>
      <c r="D205" t="s">
        <v>136</v>
      </c>
      <c r="E205" t="s">
        <v>745</v>
      </c>
      <c r="F205" t="s">
        <v>832</v>
      </c>
      <c r="G205" t="s">
        <v>1368</v>
      </c>
    </row>
    <row r="206" spans="1:7" x14ac:dyDescent="0.35">
      <c r="A206" t="s">
        <v>162</v>
      </c>
      <c r="B206" t="str">
        <f>"9780333572207"</f>
        <v>9780333572207</v>
      </c>
      <c r="C206" t="str">
        <f>"9781349128600"</f>
        <v>9781349128600</v>
      </c>
      <c r="D206" t="s">
        <v>136</v>
      </c>
      <c r="E206" t="s">
        <v>745</v>
      </c>
      <c r="F206" t="s">
        <v>834</v>
      </c>
      <c r="G206" t="s">
        <v>1369</v>
      </c>
    </row>
    <row r="207" spans="1:7" x14ac:dyDescent="0.35">
      <c r="A207" t="s">
        <v>163</v>
      </c>
      <c r="B207" t="str">
        <f>"9780333727119"</f>
        <v>9780333727119</v>
      </c>
      <c r="C207" t="str">
        <f>"9781349147434"</f>
        <v>9781349147434</v>
      </c>
      <c r="D207" t="s">
        <v>136</v>
      </c>
      <c r="E207" t="s">
        <v>745</v>
      </c>
      <c r="F207" t="s">
        <v>836</v>
      </c>
      <c r="G207" t="s">
        <v>1370</v>
      </c>
    </row>
    <row r="208" spans="1:7" x14ac:dyDescent="0.35">
      <c r="A208" t="s">
        <v>164</v>
      </c>
      <c r="B208" t="str">
        <f>"9780333492604"</f>
        <v>9780333492604</v>
      </c>
      <c r="C208" t="str">
        <f>"9781349108800"</f>
        <v>9781349108800</v>
      </c>
      <c r="D208" t="s">
        <v>136</v>
      </c>
      <c r="E208" t="s">
        <v>745</v>
      </c>
      <c r="F208" t="s">
        <v>453</v>
      </c>
      <c r="G208" t="s">
        <v>1371</v>
      </c>
    </row>
    <row r="209" spans="1:7" x14ac:dyDescent="0.35">
      <c r="A209" t="s">
        <v>149</v>
      </c>
      <c r="B209" t="str">
        <f>"9780333524459"</f>
        <v>9780333524459</v>
      </c>
      <c r="C209" t="str">
        <f>"9781349215669"</f>
        <v>9781349215669</v>
      </c>
      <c r="D209" t="s">
        <v>136</v>
      </c>
      <c r="E209" t="s">
        <v>745</v>
      </c>
      <c r="F209" t="s">
        <v>800</v>
      </c>
      <c r="G209" t="s">
        <v>1372</v>
      </c>
    </row>
    <row r="210" spans="1:7" x14ac:dyDescent="0.35">
      <c r="A210" t="s">
        <v>165</v>
      </c>
      <c r="B210" t="str">
        <f>"9780333553213"</f>
        <v>9780333553213</v>
      </c>
      <c r="C210" t="str">
        <f>"9781349226719"</f>
        <v>9781349226719</v>
      </c>
      <c r="D210" t="s">
        <v>136</v>
      </c>
      <c r="E210" t="s">
        <v>745</v>
      </c>
      <c r="F210" t="s">
        <v>842</v>
      </c>
      <c r="G210" t="s">
        <v>1373</v>
      </c>
    </row>
    <row r="211" spans="1:7" x14ac:dyDescent="0.35">
      <c r="A211" t="s">
        <v>166</v>
      </c>
      <c r="B211" t="str">
        <f>"9780333654149"</f>
        <v>9780333654149</v>
      </c>
      <c r="C211" t="str">
        <f>"9781349257447"</f>
        <v>9781349257447</v>
      </c>
      <c r="D211" t="s">
        <v>136</v>
      </c>
      <c r="E211" t="s">
        <v>745</v>
      </c>
      <c r="F211" t="s">
        <v>844</v>
      </c>
      <c r="G211" t="s">
        <v>1374</v>
      </c>
    </row>
    <row r="212" spans="1:7" x14ac:dyDescent="0.35">
      <c r="A212" t="s">
        <v>52</v>
      </c>
      <c r="B212" t="str">
        <f>"9780674013131"</f>
        <v>9780674013131</v>
      </c>
      <c r="C212" t="str">
        <f>"9780674020788"</f>
        <v>9780674020788</v>
      </c>
      <c r="D212" t="s">
        <v>53</v>
      </c>
      <c r="E212" t="s">
        <v>53</v>
      </c>
      <c r="F212" t="s">
        <v>500</v>
      </c>
      <c r="G212" t="s">
        <v>1375</v>
      </c>
    </row>
    <row r="213" spans="1:7" x14ac:dyDescent="0.35">
      <c r="A213" t="s">
        <v>1376</v>
      </c>
      <c r="B213" t="str">
        <f>"9780674022911"</f>
        <v>9780674022911</v>
      </c>
      <c r="C213" t="str">
        <f>"9780674270442"</f>
        <v>9780674270442</v>
      </c>
      <c r="D213" t="s">
        <v>53</v>
      </c>
      <c r="E213" t="s">
        <v>53</v>
      </c>
      <c r="F213" t="s">
        <v>1377</v>
      </c>
      <c r="G213" t="s">
        <v>1378</v>
      </c>
    </row>
    <row r="214" spans="1:7" x14ac:dyDescent="0.35">
      <c r="A214" t="s">
        <v>217</v>
      </c>
      <c r="B214" t="str">
        <f>"9780472132652"</f>
        <v>9780472132652</v>
      </c>
      <c r="C214" t="str">
        <f>"9780472129195"</f>
        <v>9780472129195</v>
      </c>
      <c r="D214" t="s">
        <v>216</v>
      </c>
      <c r="E214" t="s">
        <v>216</v>
      </c>
      <c r="F214" t="s">
        <v>1024</v>
      </c>
      <c r="G214" t="s">
        <v>1379</v>
      </c>
    </row>
    <row r="215" spans="1:7" x14ac:dyDescent="0.35">
      <c r="A215" t="s">
        <v>75</v>
      </c>
      <c r="B215" t="str">
        <f>"9780228008972"</f>
        <v>9780228008972</v>
      </c>
      <c r="C215" t="str">
        <f>"9780228010302"</f>
        <v>9780228010302</v>
      </c>
      <c r="D215" t="s">
        <v>71</v>
      </c>
      <c r="E215" t="s">
        <v>71</v>
      </c>
      <c r="F215" t="s">
        <v>563</v>
      </c>
      <c r="G215" t="s">
        <v>1380</v>
      </c>
    </row>
    <row r="216" spans="1:7" x14ac:dyDescent="0.35">
      <c r="A216" t="s">
        <v>167</v>
      </c>
      <c r="B216" t="str">
        <f>"9783030809706"</f>
        <v>9783030809706</v>
      </c>
      <c r="C216" t="str">
        <f>"9783030809713"</f>
        <v>9783030809713</v>
      </c>
      <c r="D216" t="s">
        <v>144</v>
      </c>
      <c r="E216" t="s">
        <v>745</v>
      </c>
      <c r="F216" t="s">
        <v>846</v>
      </c>
      <c r="G216" t="s">
        <v>1381</v>
      </c>
    </row>
    <row r="217" spans="1:7" x14ac:dyDescent="0.35">
      <c r="A217" t="s">
        <v>196</v>
      </c>
      <c r="B217" t="str">
        <f>"9781032132310"</f>
        <v>9781032132310</v>
      </c>
      <c r="C217" t="str">
        <f>"9781000544060"</f>
        <v>9781000544060</v>
      </c>
      <c r="D217" t="s">
        <v>176</v>
      </c>
      <c r="E217" t="s">
        <v>867</v>
      </c>
      <c r="F217" t="s">
        <v>951</v>
      </c>
      <c r="G217" t="s">
        <v>1382</v>
      </c>
    </row>
    <row r="218" spans="1:7" x14ac:dyDescent="0.35">
      <c r="A218" t="s">
        <v>36</v>
      </c>
      <c r="B218" t="str">
        <f>"9789633864197"</f>
        <v>9789633864197</v>
      </c>
      <c r="C218" t="str">
        <f>"9789633864203"</f>
        <v>9789633864203</v>
      </c>
      <c r="D218" t="s">
        <v>31</v>
      </c>
      <c r="E218" t="s">
        <v>31</v>
      </c>
      <c r="F218" t="s">
        <v>453</v>
      </c>
      <c r="G218" t="s">
        <v>1383</v>
      </c>
    </row>
    <row r="219" spans="1:7" x14ac:dyDescent="0.35">
      <c r="A219" t="s">
        <v>168</v>
      </c>
      <c r="B219" t="str">
        <f>"9780333442845"</f>
        <v>9780333442845</v>
      </c>
      <c r="C219" t="str">
        <f>"9781349095483"</f>
        <v>9781349095483</v>
      </c>
      <c r="D219" t="s">
        <v>136</v>
      </c>
      <c r="E219" t="s">
        <v>745</v>
      </c>
      <c r="F219" t="s">
        <v>842</v>
      </c>
      <c r="G219" t="s">
        <v>1384</v>
      </c>
    </row>
    <row r="220" spans="1:7" x14ac:dyDescent="0.35">
      <c r="A220" t="s">
        <v>150</v>
      </c>
      <c r="B220" t="str">
        <f>"9780333457955"</f>
        <v>9780333457955</v>
      </c>
      <c r="C220" t="str">
        <f>"9781349193868"</f>
        <v>9781349193868</v>
      </c>
      <c r="D220" t="s">
        <v>136</v>
      </c>
      <c r="E220" t="s">
        <v>745</v>
      </c>
      <c r="F220" t="s">
        <v>804</v>
      </c>
      <c r="G220" t="s">
        <v>1385</v>
      </c>
    </row>
    <row r="221" spans="1:7" x14ac:dyDescent="0.35">
      <c r="A221" t="s">
        <v>37</v>
      </c>
      <c r="B221" t="str">
        <f>"9781858660035"</f>
        <v>9781858660035</v>
      </c>
      <c r="C221" t="str">
        <f>"9789633865033"</f>
        <v>9789633865033</v>
      </c>
      <c r="D221" t="s">
        <v>31</v>
      </c>
      <c r="E221" t="s">
        <v>31</v>
      </c>
      <c r="F221" t="s">
        <v>472</v>
      </c>
      <c r="G221" t="s">
        <v>1386</v>
      </c>
    </row>
    <row r="222" spans="1:7" x14ac:dyDescent="0.35">
      <c r="A222" t="s">
        <v>38</v>
      </c>
      <c r="B222" t="str">
        <f>""</f>
        <v/>
      </c>
      <c r="C222" t="str">
        <f>"9789633865057"</f>
        <v>9789633865057</v>
      </c>
      <c r="D222" t="s">
        <v>31</v>
      </c>
      <c r="E222" t="s">
        <v>31</v>
      </c>
      <c r="F222" t="s">
        <v>474</v>
      </c>
      <c r="G222" t="s">
        <v>1387</v>
      </c>
    </row>
    <row r="223" spans="1:7" x14ac:dyDescent="0.35">
      <c r="A223" t="s">
        <v>169</v>
      </c>
      <c r="B223" t="str">
        <f>"9789024724017"</f>
        <v>9789024724017</v>
      </c>
      <c r="C223" t="str">
        <f>"9789400989078"</f>
        <v>9789400989078</v>
      </c>
      <c r="D223" t="s">
        <v>132</v>
      </c>
      <c r="E223" t="s">
        <v>739</v>
      </c>
      <c r="F223" t="s">
        <v>850</v>
      </c>
      <c r="G223" t="s">
        <v>1388</v>
      </c>
    </row>
    <row r="224" spans="1:7" x14ac:dyDescent="0.35">
      <c r="A224" t="s">
        <v>55</v>
      </c>
      <c r="B224" t="str">
        <f>"9780674268821"</f>
        <v>9780674268821</v>
      </c>
      <c r="C224" t="str">
        <f>"9780674268852"</f>
        <v>9780674268852</v>
      </c>
      <c r="D224" t="s">
        <v>53</v>
      </c>
      <c r="E224" t="s">
        <v>53</v>
      </c>
      <c r="F224" t="s">
        <v>508</v>
      </c>
      <c r="G224" t="s">
        <v>1389</v>
      </c>
    </row>
    <row r="225" spans="1:7" x14ac:dyDescent="0.35">
      <c r="A225" t="s">
        <v>170</v>
      </c>
      <c r="B225" t="str">
        <f>"9783030906603"</f>
        <v>9783030906603</v>
      </c>
      <c r="C225" t="str">
        <f>"9783030906610"</f>
        <v>9783030906610</v>
      </c>
      <c r="D225" t="s">
        <v>144</v>
      </c>
      <c r="E225" t="s">
        <v>739</v>
      </c>
      <c r="F225" t="s">
        <v>853</v>
      </c>
      <c r="G225" t="s">
        <v>1390</v>
      </c>
    </row>
  </sheetData>
  <autoFilter ref="A1:G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EBC-Ukraine SFI-NL</vt:lpstr>
      <vt:lpstr>ULB DA inkl. URLs</vt:lpstr>
      <vt:lpstr>'ULB DA inkl. URLs'!_20220325_2602974_ulbdarmstadt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Leigh</dc:creator>
  <cp:lastModifiedBy>NB-bh11bodo</cp:lastModifiedBy>
  <dcterms:created xsi:type="dcterms:W3CDTF">2022-03-16T16:48:28Z</dcterms:created>
  <dcterms:modified xsi:type="dcterms:W3CDTF">2022-03-31T12:18:47Z</dcterms:modified>
</cp:coreProperties>
</file>